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filterPrivacy="1" defaultThemeVersion="124226"/>
  <xr:revisionPtr revIDLastSave="0" documentId="13_ncr:1_{F90AC5ED-37E0-4D8D-BBC7-7972C601BE29}" xr6:coauthVersionLast="38" xr6:coauthVersionMax="38" xr10:uidLastSave="{00000000-0000-0000-0000-000000000000}"/>
  <bookViews>
    <workbookView xWindow="240" yWindow="150" windowWidth="31740" windowHeight="10740" xr2:uid="{00000000-000D-0000-FFFF-FFFF00000000}"/>
  </bookViews>
  <sheets>
    <sheet name="HybridConfAnalysis" sheetId="6" r:id="rId1"/>
    <sheet name="existing_batt" sheetId="5"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F49" i="6" l="1"/>
  <c r="G49" i="6"/>
  <c r="H49" i="6"/>
  <c r="I49" i="6"/>
  <c r="J49" i="6"/>
  <c r="K49" i="6"/>
  <c r="L49" i="6"/>
  <c r="M49" i="6"/>
  <c r="N49" i="6"/>
  <c r="O49" i="6"/>
  <c r="E49" i="6"/>
  <c r="F47" i="6"/>
  <c r="G47" i="6"/>
  <c r="H47" i="6"/>
  <c r="I47" i="6"/>
  <c r="J47" i="6"/>
  <c r="K47" i="6"/>
  <c r="L47" i="6"/>
  <c r="M47" i="6"/>
  <c r="N47" i="6"/>
  <c r="O47" i="6"/>
  <c r="E47" i="6"/>
  <c r="F44" i="6"/>
  <c r="G44" i="6"/>
  <c r="H44" i="6"/>
  <c r="I44" i="6"/>
  <c r="J44" i="6"/>
  <c r="K44" i="6"/>
  <c r="L44" i="6"/>
  <c r="M44" i="6"/>
  <c r="N44" i="6"/>
  <c r="O44" i="6"/>
  <c r="E44" i="6"/>
  <c r="F43" i="6"/>
  <c r="G43" i="6"/>
  <c r="H43" i="6"/>
  <c r="I43" i="6"/>
  <c r="J43" i="6"/>
  <c r="K43" i="6"/>
  <c r="L43" i="6"/>
  <c r="M43" i="6"/>
  <c r="N43" i="6"/>
  <c r="O43" i="6"/>
  <c r="E43" i="6"/>
  <c r="J7" i="6" l="1"/>
  <c r="J8" i="6"/>
  <c r="J9" i="6"/>
  <c r="J6" i="6"/>
  <c r="E10" i="6"/>
  <c r="F9" i="6" s="1"/>
  <c r="H9" i="6" s="1"/>
  <c r="H42" i="6" l="1"/>
  <c r="J42" i="6"/>
  <c r="E42" i="6"/>
  <c r="F42" i="6"/>
  <c r="N42" i="6"/>
  <c r="G42" i="6"/>
  <c r="I42" i="6"/>
  <c r="M42" i="6"/>
  <c r="K42" i="6"/>
  <c r="L42" i="6"/>
  <c r="O42" i="6"/>
  <c r="I9" i="6"/>
  <c r="F6" i="6"/>
  <c r="H7" i="6" s="1"/>
  <c r="K9" i="6"/>
  <c r="F8" i="6"/>
  <c r="H8" i="6" s="1"/>
  <c r="J10" i="6"/>
  <c r="H6" i="6" l="1"/>
  <c r="J41" i="6"/>
  <c r="L41" i="6"/>
  <c r="K41" i="6"/>
  <c r="E41" i="6"/>
  <c r="O41" i="6"/>
  <c r="H41" i="6"/>
  <c r="M41" i="6"/>
  <c r="F41" i="6"/>
  <c r="N41" i="6"/>
  <c r="G41" i="6"/>
  <c r="I41" i="6"/>
  <c r="I8" i="6"/>
  <c r="K8" i="6" s="1"/>
  <c r="F10" i="6"/>
  <c r="L40" i="6"/>
  <c r="E40" i="6"/>
  <c r="F40" i="6"/>
  <c r="N40" i="6"/>
  <c r="K40" i="6"/>
  <c r="M40" i="6"/>
  <c r="I40" i="6"/>
  <c r="G40" i="6"/>
  <c r="O40" i="6"/>
  <c r="H40" i="6"/>
  <c r="J40" i="6"/>
  <c r="I7" i="6"/>
  <c r="K7" i="6" s="1"/>
  <c r="H10" i="6"/>
  <c r="F39" i="6" l="1"/>
  <c r="N39" i="6"/>
  <c r="K39" i="6"/>
  <c r="L39" i="6"/>
  <c r="G39" i="6"/>
  <c r="O39" i="6"/>
  <c r="H39" i="6"/>
  <c r="M39" i="6"/>
  <c r="I39" i="6"/>
  <c r="E39" i="6"/>
  <c r="J39" i="6"/>
  <c r="I6" i="6"/>
  <c r="K6" i="6" l="1"/>
  <c r="I10" i="6"/>
  <c r="K10" i="6" s="1"/>
  <c r="I18" i="6" l="1"/>
  <c r="J18" i="6" s="1"/>
  <c r="K18" i="6" s="1"/>
  <c r="L18" i="6" s="1"/>
  <c r="M18" i="6" s="1"/>
  <c r="N18" i="6" s="1"/>
  <c r="O18" i="6" s="1"/>
  <c r="L9" i="6"/>
  <c r="L8" i="6"/>
  <c r="L7" i="6"/>
  <c r="L6" i="6"/>
  <c r="H14" i="6" l="1"/>
  <c r="H35" i="6" s="1"/>
  <c r="J14" i="6"/>
  <c r="J35" i="6" s="1"/>
  <c r="L10" i="6"/>
  <c r="F14" i="6"/>
  <c r="F35" i="6" s="1"/>
  <c r="G14" i="6"/>
  <c r="G35" i="6" s="1"/>
  <c r="I14" i="6"/>
  <c r="I35" i="6" s="1"/>
  <c r="E14" i="6"/>
  <c r="E35" i="6" s="1"/>
  <c r="L14" i="6"/>
  <c r="L35" i="6" s="1"/>
  <c r="O14" i="6"/>
  <c r="O35" i="6" s="1"/>
  <c r="K14" i="6"/>
  <c r="K35" i="6" s="1"/>
  <c r="M14" i="6"/>
  <c r="M35" i="6" s="1"/>
  <c r="N14" i="6"/>
  <c r="N35" i="6" s="1"/>
  <c r="F15" i="6"/>
  <c r="F36" i="6" s="1"/>
  <c r="N15" i="6"/>
  <c r="N36" i="6" s="1"/>
  <c r="H15" i="6"/>
  <c r="H36" i="6" s="1"/>
  <c r="K15" i="6"/>
  <c r="K36" i="6" s="1"/>
  <c r="G15" i="6"/>
  <c r="G36" i="6" s="1"/>
  <c r="O15" i="6"/>
  <c r="O36" i="6" s="1"/>
  <c r="J15" i="6"/>
  <c r="J36" i="6" s="1"/>
  <c r="L15" i="6"/>
  <c r="L36" i="6" s="1"/>
  <c r="E15" i="6"/>
  <c r="E36" i="6" s="1"/>
  <c r="I15" i="6"/>
  <c r="I36" i="6" s="1"/>
  <c r="M15" i="6"/>
  <c r="M36" i="6" s="1"/>
  <c r="L16" i="6"/>
  <c r="L37" i="6" s="1"/>
  <c r="N16" i="6"/>
  <c r="N37" i="6" s="1"/>
  <c r="M16" i="6"/>
  <c r="M37" i="6" s="1"/>
  <c r="F16" i="6"/>
  <c r="F37" i="6" s="1"/>
  <c r="H16" i="6"/>
  <c r="H37" i="6" s="1"/>
  <c r="J16" i="6"/>
  <c r="J37" i="6" s="1"/>
  <c r="E16" i="6"/>
  <c r="E37" i="6" s="1"/>
  <c r="G16" i="6"/>
  <c r="G37" i="6" s="1"/>
  <c r="O16" i="6"/>
  <c r="O37" i="6" s="1"/>
  <c r="I16" i="6"/>
  <c r="I37" i="6" s="1"/>
  <c r="K16" i="6"/>
  <c r="K37" i="6" s="1"/>
  <c r="J17" i="6"/>
  <c r="J38" i="6" s="1"/>
  <c r="E17" i="6"/>
  <c r="E38" i="6" s="1"/>
  <c r="G17" i="6"/>
  <c r="G38" i="6" s="1"/>
  <c r="H17" i="6"/>
  <c r="H38" i="6" s="1"/>
  <c r="I17" i="6"/>
  <c r="I38" i="6" s="1"/>
  <c r="K17" i="6"/>
  <c r="K38" i="6" s="1"/>
  <c r="L17" i="6"/>
  <c r="L38" i="6" s="1"/>
  <c r="F17" i="6"/>
  <c r="F38" i="6" s="1"/>
  <c r="N17" i="6"/>
  <c r="N38" i="6" s="1"/>
  <c r="O17" i="6"/>
  <c r="O38" i="6" s="1"/>
  <c r="M17" i="6"/>
  <c r="M38" i="6" s="1"/>
  <c r="P50" i="6" l="1"/>
  <c r="H46" i="6"/>
  <c r="H48" i="6"/>
  <c r="I46" i="6"/>
  <c r="I48" i="6"/>
  <c r="G46" i="6"/>
  <c r="G48" i="6"/>
  <c r="N48" i="6"/>
  <c r="N46" i="6"/>
  <c r="M46" i="6"/>
  <c r="M48" i="6"/>
  <c r="O46" i="6"/>
  <c r="P47" i="6" s="1"/>
  <c r="O48" i="6"/>
  <c r="P49" i="6" s="1"/>
  <c r="L46" i="6"/>
  <c r="L48" i="6"/>
  <c r="E48" i="6"/>
  <c r="E46" i="6"/>
  <c r="F48" i="6"/>
  <c r="F46" i="6"/>
  <c r="K48" i="6"/>
  <c r="K46" i="6"/>
  <c r="J46" i="6"/>
  <c r="J48" i="6"/>
</calcChain>
</file>

<file path=xl/sharedStrings.xml><?xml version="1.0" encoding="utf-8"?>
<sst xmlns="http://schemas.openxmlformats.org/spreadsheetml/2006/main" count="186" uniqueCount="69">
  <si>
    <t>MW</t>
  </si>
  <si>
    <t>PGE</t>
  </si>
  <si>
    <t>SCE</t>
  </si>
  <si>
    <t>SDGE</t>
  </si>
  <si>
    <t>IOU</t>
  </si>
  <si>
    <t>sum</t>
  </si>
  <si>
    <t>PGE_Bay</t>
  </si>
  <si>
    <t>IOU share</t>
  </si>
  <si>
    <t>Unit Name</t>
  </si>
  <si>
    <t>Unit Type</t>
  </si>
  <si>
    <t>Unit Category</t>
  </si>
  <si>
    <t>Year</t>
  </si>
  <si>
    <t>Variable</t>
  </si>
  <si>
    <t>Value</t>
  </si>
  <si>
    <t>Unit Modifier</t>
  </si>
  <si>
    <t>Weather Year</t>
  </si>
  <si>
    <t>Region</t>
  </si>
  <si>
    <t>P</t>
  </si>
  <si>
    <t>Battery Storage</t>
  </si>
  <si>
    <t>capmax</t>
  </si>
  <si>
    <t>Base</t>
  </si>
  <si>
    <t>pndcap</t>
  </si>
  <si>
    <t>PGE_Valley</t>
  </si>
  <si>
    <t>CHINO_2_APEBT1</t>
  </si>
  <si>
    <t>ELCAJN_6_EB1BT1</t>
  </si>
  <si>
    <t>ESCNDO_6_EB1BT1</t>
  </si>
  <si>
    <t>ESCNDO_6_EB2BT2</t>
  </si>
  <si>
    <t>ESCNDO_6_EB3BT3</t>
  </si>
  <si>
    <t>KIRKER_1_BATTRY</t>
  </si>
  <si>
    <t>MIRLOM_2_MLBBTA</t>
  </si>
  <si>
    <t>MIRLOM_2_MLBBTB</t>
  </si>
  <si>
    <t>VSTAES_6_VESBT1</t>
  </si>
  <si>
    <t>Final share</t>
  </si>
  <si>
    <t>Zone</t>
  </si>
  <si>
    <t>Zone share</t>
  </si>
  <si>
    <t>Name</t>
  </si>
  <si>
    <t>Remaining</t>
  </si>
  <si>
    <t>Pacific Gas and Electric</t>
  </si>
  <si>
    <t>Battery_1_hr</t>
  </si>
  <si>
    <t>Battery_4_hr</t>
  </si>
  <si>
    <t>Southern California Edison</t>
  </si>
  <si>
    <t>San Diego Gas &amp; Electric</t>
  </si>
  <si>
    <t>Other LSEs</t>
  </si>
  <si>
    <t>All LSEs</t>
  </si>
  <si>
    <t>Type</t>
  </si>
  <si>
    <t>hyb_conf_batt_stor_mand_4hr_pge_bay</t>
  </si>
  <si>
    <t>Other LSEs new build</t>
  </si>
  <si>
    <t>Remaining storage mandate</t>
  </si>
  <si>
    <t>IOU total</t>
  </si>
  <si>
    <t>CPUC Storage Mandate by 2024</t>
  </si>
  <si>
    <t>Prorata</t>
  </si>
  <si>
    <t>hyb_conf_batt_stor_mand_4hr_pge_valley</t>
  </si>
  <si>
    <t>hyb_conf_batt_stor_mand_4hr_sce</t>
  </si>
  <si>
    <t>hyb_conf_batt_stor_mand_4hr_sdge</t>
  </si>
  <si>
    <t>hyb_conf_batt_lse_new_4hr_pge_bay</t>
  </si>
  <si>
    <t>hyb_conf_batt_lse_new_4hr_pge_valley</t>
  </si>
  <si>
    <t>hyb_conf_batt_lse_new_4hr_sce</t>
  </si>
  <si>
    <t>hyb_conf_batt_lse_new_4hr_sdge</t>
  </si>
  <si>
    <t>hyb_conf_batt_stor_mand_1hr_sdge</t>
  </si>
  <si>
    <t>hyb_conf_batt_lse_new_1hr_pge_bay</t>
  </si>
  <si>
    <t>Check totals</t>
  </si>
  <si>
    <t>stor_mand</t>
  </si>
  <si>
    <t>lse_new</t>
  </si>
  <si>
    <t>Nameplate MW</t>
  </si>
  <si>
    <t>(split between Bay and Valley assumed to be 0.4/0.6)</t>
  </si>
  <si>
    <t>IOU new build assumed to count toward storage mandate (copied from aggregated LSE data)</t>
  </si>
  <si>
    <t>Existing batteries</t>
  </si>
  <si>
    <t>This workbook documents how the list of battery storage in the SERVM model was developed.  Existing batteries are included in the model.  Then achievement of the CPUC storage "mandate" for IOUs is assumed in 2024.</t>
  </si>
  <si>
    <t>The mix of storage "mandate" batteries is informed by the new batteries reported by the IOUs in their IRPs.  Finally, the new batteries proposed by the non-IOU LSEs in their IRPs are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</si>
</sst>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0_);_(* \(#,##0.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3" fillId="0" borderId="0" xfId="0" applyFont="1" applyFill="1" applyBorder="1" applyAlignment="1">
      <alignment horizontal="left"/>
    </xf>
    <xf numFmtId="165" fontId="0" fillId="0" borderId="0" xfId="1" applyNumberFormat="1" applyFont="1"/>
    <xf numFmtId="164" fontId="0" fillId="0" borderId="0" xfId="1" applyNumberFormat="1" applyFont="1"/>
    <xf numFmtId="0" fontId="0" fillId="2" borderId="0" xfId="0" applyFill="1"/>
    <xf numFmtId="164" fontId="0" fillId="2" borderId="0" xfId="1" applyNumberFormat="1" applyFont="1" applyFill="1"/>
    <xf numFmtId="0" fontId="2" fillId="0" borderId="0" xfId="0" applyFont="1"/>
    <xf numFmtId="0" fontId="0" fillId="3" borderId="0" xfId="0" applyFill="1"/>
    <xf numFmtId="0" fontId="0" fillId="0" borderId="0" xfId="0" applyFill="1"/>
    <xf numFmtId="43" fontId="0" fillId="0" borderId="0" xfId="0" applyNumberFormat="1" applyFill="1"/>
    <xf numFmtId="165" fontId="0" fillId="0" borderId="0" xfId="0" applyNumberFormat="1" applyFill="1"/>
    <xf numFmtId="164" fontId="0" fillId="0" borderId="0" xfId="1" applyNumberFormat="1" applyFont="1" applyFill="1"/>
    <xf numFmtId="164" fontId="0" fillId="0" borderId="0" xfId="0" applyNumberFormat="1"/>
    <xf numFmtId="164" fontId="0" fillId="2" borderId="0" xfId="0" applyNumberFormat="1" applyFill="1"/>
    <xf numFmtId="0" fontId="2" fillId="4" borderId="0" xfId="0" applyFont="1" applyFill="1"/>
    <xf numFmtId="0" fontId="0" fillId="4" borderId="0" xfId="0" applyFill="1"/>
    <xf numFmtId="164" fontId="0" fillId="4" borderId="0" xfId="0" applyNumberFormat="1" applyFill="1"/>
    <xf numFmtId="164" fontId="0" fillId="4"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22D5-0CD9-4CF1-BC76-53CE1D71F59F}">
  <dimension ref="B1:Q51"/>
  <sheetViews>
    <sheetView tabSelected="1" zoomScale="80" zoomScaleNormal="80" workbookViewId="0">
      <selection activeCell="B3" sqref="B3"/>
    </sheetView>
  </sheetViews>
  <sheetFormatPr defaultRowHeight="15" x14ac:dyDescent="0.25"/>
  <cols>
    <col min="1" max="1" width="5.140625" customWidth="1"/>
    <col min="2" max="2" width="40" customWidth="1"/>
    <col min="3" max="3" width="12.5703125" customWidth="1"/>
    <col min="4" max="4" width="15.5703125" customWidth="1"/>
    <col min="5" max="5" width="9.42578125" bestFit="1" customWidth="1"/>
    <col min="6" max="6" width="10.85546875" bestFit="1" customWidth="1"/>
    <col min="7" max="7" width="11.28515625" bestFit="1" customWidth="1"/>
    <col min="8" max="8" width="12.140625" bestFit="1" customWidth="1"/>
    <col min="9" max="9" width="12.28515625" bestFit="1" customWidth="1"/>
    <col min="10" max="10" width="10.7109375" customWidth="1"/>
    <col min="11" max="11" width="10.42578125" bestFit="1" customWidth="1"/>
    <col min="12" max="15" width="9.7109375" bestFit="1" customWidth="1"/>
  </cols>
  <sheetData>
    <row r="1" spans="2:15" x14ac:dyDescent="0.25">
      <c r="B1" t="s">
        <v>67</v>
      </c>
    </row>
    <row r="2" spans="2:15" x14ac:dyDescent="0.25">
      <c r="B2" t="s">
        <v>68</v>
      </c>
    </row>
    <row r="4" spans="2:15" x14ac:dyDescent="0.25">
      <c r="D4" s="6" t="s">
        <v>49</v>
      </c>
      <c r="H4" t="s">
        <v>64</v>
      </c>
    </row>
    <row r="5" spans="2:15" x14ac:dyDescent="0.25">
      <c r="D5" s="1" t="s">
        <v>4</v>
      </c>
      <c r="E5" t="s">
        <v>0</v>
      </c>
      <c r="F5" t="s">
        <v>7</v>
      </c>
      <c r="G5" t="s">
        <v>33</v>
      </c>
      <c r="H5" s="8" t="s">
        <v>34</v>
      </c>
      <c r="I5" t="s">
        <v>32</v>
      </c>
      <c r="J5" t="s">
        <v>66</v>
      </c>
      <c r="K5" t="s">
        <v>36</v>
      </c>
      <c r="L5" t="s">
        <v>50</v>
      </c>
    </row>
    <row r="6" spans="2:15" x14ac:dyDescent="0.25">
      <c r="D6" t="s">
        <v>1</v>
      </c>
      <c r="E6" s="3">
        <v>580</v>
      </c>
      <c r="F6" s="2">
        <f>E6/$E$10</f>
        <v>0.43773584905660379</v>
      </c>
      <c r="G6" t="s">
        <v>6</v>
      </c>
      <c r="H6" s="9">
        <f>F6*0.4</f>
        <v>0.17509433962264154</v>
      </c>
      <c r="I6" s="3">
        <f>H6*$E$10</f>
        <v>232.00000000000003</v>
      </c>
      <c r="J6" s="3">
        <f>SUMIFS(existing_batt!$F$2:$F$10,existing_batt!$L$2:$L$10,$G6)</f>
        <v>0</v>
      </c>
      <c r="K6" s="12">
        <f>I6-J6</f>
        <v>232.00000000000003</v>
      </c>
      <c r="L6">
        <f>$K6/$K$10</f>
        <v>0.19245126503525511</v>
      </c>
    </row>
    <row r="7" spans="2:15" x14ac:dyDescent="0.25">
      <c r="E7" s="3"/>
      <c r="F7" s="2"/>
      <c r="G7" t="s">
        <v>22</v>
      </c>
      <c r="H7" s="9">
        <f>F6*0.6</f>
        <v>0.26264150943396225</v>
      </c>
      <c r="I7" s="3">
        <f>H7*$E$10</f>
        <v>348</v>
      </c>
      <c r="J7" s="3">
        <f>SUMIFS(existing_batt!$F$2:$F$10,existing_batt!$L$2:$L$10,$G7)</f>
        <v>2</v>
      </c>
      <c r="K7" s="12">
        <f t="shared" ref="K7:K10" si="0">I7-J7</f>
        <v>346</v>
      </c>
      <c r="L7">
        <f t="shared" ref="L7:L9" si="1">$K7/$K$10</f>
        <v>0.28701783492326838</v>
      </c>
    </row>
    <row r="8" spans="2:15" x14ac:dyDescent="0.25">
      <c r="D8" t="s">
        <v>2</v>
      </c>
      <c r="E8" s="3">
        <v>580</v>
      </c>
      <c r="F8" s="2">
        <f>E8/$E$10</f>
        <v>0.43773584905660379</v>
      </c>
      <c r="G8" t="s">
        <v>2</v>
      </c>
      <c r="H8" s="10">
        <f>F8</f>
        <v>0.43773584905660379</v>
      </c>
      <c r="I8" s="3">
        <f>H8*$E$10</f>
        <v>580</v>
      </c>
      <c r="J8" s="3">
        <f>SUMIFS(existing_batt!$F$2:$F$10,existing_batt!$L$2:$L$10,$G8)</f>
        <v>40</v>
      </c>
      <c r="K8" s="12">
        <f t="shared" si="0"/>
        <v>540</v>
      </c>
      <c r="L8">
        <f t="shared" si="1"/>
        <v>0.44794690999585235</v>
      </c>
    </row>
    <row r="9" spans="2:15" x14ac:dyDescent="0.25">
      <c r="D9" t="s">
        <v>3</v>
      </c>
      <c r="E9" s="3">
        <v>165</v>
      </c>
      <c r="F9" s="2">
        <f>E9/$E$10</f>
        <v>0.12452830188679245</v>
      </c>
      <c r="G9" t="s">
        <v>3</v>
      </c>
      <c r="H9" s="10">
        <f>F9</f>
        <v>0.12452830188679245</v>
      </c>
      <c r="I9" s="3">
        <f>H9*$E$10</f>
        <v>165</v>
      </c>
      <c r="J9" s="3">
        <f>SUMIFS(existing_batt!$F$2:$F$10,existing_batt!$L$2:$L$10,$G9)</f>
        <v>77.5</v>
      </c>
      <c r="K9" s="12">
        <f t="shared" si="0"/>
        <v>87.5</v>
      </c>
      <c r="L9">
        <f t="shared" si="1"/>
        <v>7.2583990045624228E-2</v>
      </c>
    </row>
    <row r="10" spans="2:15" x14ac:dyDescent="0.25">
      <c r="D10" t="s">
        <v>5</v>
      </c>
      <c r="E10" s="3">
        <f>SUM(E6:E9)</f>
        <v>1325</v>
      </c>
      <c r="F10" s="3">
        <f>SUM(F6:F9)</f>
        <v>1</v>
      </c>
      <c r="H10" s="11">
        <f>SUM(H6:H9)</f>
        <v>1</v>
      </c>
      <c r="I10" s="3">
        <f>SUM(I6:I9)</f>
        <v>1325</v>
      </c>
      <c r="J10" s="3">
        <f>SUM(J6:J9)</f>
        <v>119.5</v>
      </c>
      <c r="K10" s="13">
        <f t="shared" si="0"/>
        <v>1205.5</v>
      </c>
      <c r="L10">
        <f>SUM(L6:L9)</f>
        <v>1</v>
      </c>
    </row>
    <row r="12" spans="2:15" x14ac:dyDescent="0.25">
      <c r="D12" s="6" t="s">
        <v>44</v>
      </c>
      <c r="E12" s="6">
        <v>2020</v>
      </c>
      <c r="F12" s="6">
        <v>2021</v>
      </c>
      <c r="G12" s="6">
        <v>2022</v>
      </c>
      <c r="H12" s="6">
        <v>2023</v>
      </c>
      <c r="I12" s="6">
        <v>2024</v>
      </c>
      <c r="J12" s="6">
        <v>2025</v>
      </c>
      <c r="K12" s="6">
        <v>2026</v>
      </c>
      <c r="L12" s="6">
        <v>2027</v>
      </c>
      <c r="M12" s="6">
        <v>2028</v>
      </c>
      <c r="N12" s="6">
        <v>2029</v>
      </c>
      <c r="O12" s="6">
        <v>2030</v>
      </c>
    </row>
    <row r="13" spans="2:15" x14ac:dyDescent="0.25">
      <c r="B13" s="6" t="s">
        <v>47</v>
      </c>
      <c r="C13" t="s">
        <v>16</v>
      </c>
    </row>
    <row r="14" spans="2:15" x14ac:dyDescent="0.25">
      <c r="B14" t="s">
        <v>37</v>
      </c>
      <c r="C14" t="s">
        <v>6</v>
      </c>
      <c r="D14" t="s">
        <v>39</v>
      </c>
      <c r="E14" s="3">
        <f>$L6*E$18</f>
        <v>76.980506014102048</v>
      </c>
      <c r="F14" s="3">
        <f t="shared" ref="F14:O14" si="2">$L6*F$18</f>
        <v>76.980506014102048</v>
      </c>
      <c r="G14" s="3">
        <f t="shared" si="2"/>
        <v>153.9610120282041</v>
      </c>
      <c r="H14" s="3">
        <f t="shared" si="2"/>
        <v>153.9610120282041</v>
      </c>
      <c r="I14" s="3">
        <f t="shared" si="2"/>
        <v>232.00000000000003</v>
      </c>
      <c r="J14" s="3">
        <f t="shared" si="2"/>
        <v>232.00000000000003</v>
      </c>
      <c r="K14" s="3">
        <f t="shared" si="2"/>
        <v>232.00000000000003</v>
      </c>
      <c r="L14" s="3">
        <f t="shared" si="2"/>
        <v>232.00000000000003</v>
      </c>
      <c r="M14" s="3">
        <f t="shared" si="2"/>
        <v>232.00000000000003</v>
      </c>
      <c r="N14" s="3">
        <f t="shared" si="2"/>
        <v>232.00000000000003</v>
      </c>
      <c r="O14" s="3">
        <f t="shared" si="2"/>
        <v>232.00000000000003</v>
      </c>
    </row>
    <row r="15" spans="2:15" x14ac:dyDescent="0.25">
      <c r="B15" t="s">
        <v>37</v>
      </c>
      <c r="C15" t="s">
        <v>22</v>
      </c>
      <c r="D15" t="s">
        <v>39</v>
      </c>
      <c r="E15" s="3">
        <f t="shared" ref="E15:O17" si="3">$L7*E$18</f>
        <v>114.80713396930736</v>
      </c>
      <c r="F15" s="3">
        <f t="shared" si="3"/>
        <v>114.80713396930736</v>
      </c>
      <c r="G15" s="3">
        <f t="shared" si="3"/>
        <v>229.61426793861472</v>
      </c>
      <c r="H15" s="3">
        <f t="shared" si="3"/>
        <v>229.61426793861472</v>
      </c>
      <c r="I15" s="3">
        <f t="shared" si="3"/>
        <v>346.00000000000006</v>
      </c>
      <c r="J15" s="3">
        <f t="shared" si="3"/>
        <v>346.00000000000006</v>
      </c>
      <c r="K15" s="3">
        <f t="shared" si="3"/>
        <v>346.00000000000006</v>
      </c>
      <c r="L15" s="3">
        <f t="shared" si="3"/>
        <v>346.00000000000006</v>
      </c>
      <c r="M15" s="3">
        <f t="shared" si="3"/>
        <v>346.00000000000006</v>
      </c>
      <c r="N15" s="3">
        <f t="shared" si="3"/>
        <v>346.00000000000006</v>
      </c>
      <c r="O15" s="3">
        <f t="shared" si="3"/>
        <v>346.00000000000006</v>
      </c>
    </row>
    <row r="16" spans="2:15" x14ac:dyDescent="0.25">
      <c r="B16" t="s">
        <v>40</v>
      </c>
      <c r="C16" t="s">
        <v>2</v>
      </c>
      <c r="D16" t="s">
        <v>39</v>
      </c>
      <c r="E16" s="3">
        <f t="shared" si="3"/>
        <v>179.17876399834094</v>
      </c>
      <c r="F16" s="3">
        <f t="shared" si="3"/>
        <v>179.17876399834094</v>
      </c>
      <c r="G16" s="3">
        <f t="shared" si="3"/>
        <v>358.35752799668188</v>
      </c>
      <c r="H16" s="3">
        <f t="shared" si="3"/>
        <v>358.35752799668188</v>
      </c>
      <c r="I16" s="3">
        <f t="shared" si="3"/>
        <v>540</v>
      </c>
      <c r="J16" s="3">
        <f t="shared" si="3"/>
        <v>540</v>
      </c>
      <c r="K16" s="3">
        <f t="shared" si="3"/>
        <v>540</v>
      </c>
      <c r="L16" s="3">
        <f t="shared" si="3"/>
        <v>540</v>
      </c>
      <c r="M16" s="3">
        <f t="shared" si="3"/>
        <v>540</v>
      </c>
      <c r="N16" s="3">
        <f t="shared" si="3"/>
        <v>540</v>
      </c>
      <c r="O16" s="3">
        <f t="shared" si="3"/>
        <v>540</v>
      </c>
    </row>
    <row r="17" spans="2:17" x14ac:dyDescent="0.25">
      <c r="B17" t="s">
        <v>41</v>
      </c>
      <c r="C17" t="s">
        <v>3</v>
      </c>
      <c r="D17" t="s">
        <v>39</v>
      </c>
      <c r="E17" s="3">
        <f t="shared" si="3"/>
        <v>29.033596018249693</v>
      </c>
      <c r="F17" s="3">
        <f t="shared" si="3"/>
        <v>29.033596018249693</v>
      </c>
      <c r="G17" s="3">
        <f t="shared" si="3"/>
        <v>58.067192036499385</v>
      </c>
      <c r="H17" s="3">
        <f t="shared" si="3"/>
        <v>58.067192036499385</v>
      </c>
      <c r="I17" s="3">
        <f t="shared" si="3"/>
        <v>87.5</v>
      </c>
      <c r="J17" s="3">
        <f t="shared" si="3"/>
        <v>87.5</v>
      </c>
      <c r="K17" s="3">
        <f t="shared" si="3"/>
        <v>87.5</v>
      </c>
      <c r="L17" s="3">
        <f t="shared" si="3"/>
        <v>87.5</v>
      </c>
      <c r="M17" s="3">
        <f t="shared" si="3"/>
        <v>87.5</v>
      </c>
      <c r="N17" s="3">
        <f t="shared" si="3"/>
        <v>87.5</v>
      </c>
      <c r="O17" s="3">
        <f t="shared" si="3"/>
        <v>87.5</v>
      </c>
    </row>
    <row r="18" spans="2:17" x14ac:dyDescent="0.25">
      <c r="B18" t="s">
        <v>48</v>
      </c>
      <c r="D18" t="s">
        <v>39</v>
      </c>
      <c r="E18" s="3">
        <v>400</v>
      </c>
      <c r="F18" s="3">
        <v>400</v>
      </c>
      <c r="G18" s="3">
        <v>800</v>
      </c>
      <c r="H18" s="3">
        <v>800</v>
      </c>
      <c r="I18" s="5">
        <f>K10</f>
        <v>1205.5</v>
      </c>
      <c r="J18" s="3">
        <f>I18</f>
        <v>1205.5</v>
      </c>
      <c r="K18" s="3">
        <f t="shared" ref="K18:O18" si="4">J18</f>
        <v>1205.5</v>
      </c>
      <c r="L18" s="3">
        <f t="shared" si="4"/>
        <v>1205.5</v>
      </c>
      <c r="M18" s="3">
        <f t="shared" si="4"/>
        <v>1205.5</v>
      </c>
      <c r="N18" s="3">
        <f t="shared" si="4"/>
        <v>1205.5</v>
      </c>
      <c r="O18" s="3">
        <f t="shared" si="4"/>
        <v>1205.5</v>
      </c>
    </row>
    <row r="20" spans="2:17" x14ac:dyDescent="0.25">
      <c r="B20" s="6" t="s">
        <v>65</v>
      </c>
    </row>
    <row r="21" spans="2:17" x14ac:dyDescent="0.25">
      <c r="B21" t="s">
        <v>37</v>
      </c>
      <c r="D21" t="s">
        <v>38</v>
      </c>
      <c r="E21" s="3">
        <v>0</v>
      </c>
      <c r="F21" s="3">
        <v>0</v>
      </c>
      <c r="G21" s="3">
        <v>0</v>
      </c>
      <c r="H21" s="3">
        <v>0</v>
      </c>
      <c r="I21" s="3">
        <v>0</v>
      </c>
      <c r="J21" s="3">
        <v>0</v>
      </c>
      <c r="K21" s="3">
        <v>0</v>
      </c>
      <c r="L21" s="3">
        <v>0</v>
      </c>
      <c r="M21" s="3">
        <v>0</v>
      </c>
      <c r="N21" s="3">
        <v>0</v>
      </c>
      <c r="O21" s="3">
        <v>0</v>
      </c>
    </row>
    <row r="22" spans="2:17" x14ac:dyDescent="0.25">
      <c r="B22" s="4" t="s">
        <v>37</v>
      </c>
      <c r="C22" s="4"/>
      <c r="D22" s="4" t="s">
        <v>39</v>
      </c>
      <c r="E22" s="5">
        <v>0</v>
      </c>
      <c r="F22" s="5">
        <v>10</v>
      </c>
      <c r="G22" s="5">
        <v>20</v>
      </c>
      <c r="H22" s="5">
        <v>130</v>
      </c>
      <c r="I22" s="5">
        <v>162</v>
      </c>
      <c r="J22" s="5">
        <v>162</v>
      </c>
      <c r="K22" s="5">
        <v>162</v>
      </c>
      <c r="L22" s="5">
        <v>162</v>
      </c>
      <c r="M22" s="5">
        <v>162</v>
      </c>
      <c r="N22" s="5">
        <v>162</v>
      </c>
      <c r="O22" s="5">
        <v>162</v>
      </c>
    </row>
    <row r="23" spans="2:17" x14ac:dyDescent="0.25">
      <c r="B23" t="s">
        <v>40</v>
      </c>
      <c r="D23" t="s">
        <v>38</v>
      </c>
      <c r="E23" s="3">
        <v>0</v>
      </c>
      <c r="F23" s="3">
        <v>0</v>
      </c>
      <c r="G23" s="3">
        <v>0</v>
      </c>
      <c r="H23" s="3">
        <v>0</v>
      </c>
      <c r="I23" s="3">
        <v>0</v>
      </c>
      <c r="J23" s="3">
        <v>0</v>
      </c>
      <c r="K23" s="3">
        <v>0</v>
      </c>
      <c r="L23" s="3">
        <v>0</v>
      </c>
      <c r="M23" s="3">
        <v>0</v>
      </c>
      <c r="N23" s="3">
        <v>0</v>
      </c>
      <c r="O23" s="3">
        <v>0</v>
      </c>
    </row>
    <row r="24" spans="2:17" x14ac:dyDescent="0.25">
      <c r="B24" t="s">
        <v>40</v>
      </c>
      <c r="D24" t="s">
        <v>39</v>
      </c>
      <c r="E24" s="3">
        <v>0</v>
      </c>
      <c r="F24" s="3">
        <v>0</v>
      </c>
      <c r="G24" s="3">
        <v>0</v>
      </c>
      <c r="H24" s="3">
        <v>0</v>
      </c>
      <c r="I24" s="3">
        <v>0</v>
      </c>
      <c r="J24" s="3">
        <v>0</v>
      </c>
      <c r="K24" s="3">
        <v>0</v>
      </c>
      <c r="L24" s="3">
        <v>0</v>
      </c>
      <c r="M24" s="3">
        <v>0</v>
      </c>
      <c r="N24" s="3">
        <v>0</v>
      </c>
      <c r="O24" s="3">
        <v>0</v>
      </c>
    </row>
    <row r="25" spans="2:17" x14ac:dyDescent="0.25">
      <c r="B25" s="4" t="s">
        <v>41</v>
      </c>
      <c r="C25" s="4"/>
      <c r="D25" s="4" t="s">
        <v>38</v>
      </c>
      <c r="E25" s="5">
        <v>60</v>
      </c>
      <c r="F25" s="5">
        <v>100</v>
      </c>
      <c r="G25" s="5">
        <v>122</v>
      </c>
      <c r="H25" s="5">
        <v>144</v>
      </c>
      <c r="I25" s="5">
        <v>166</v>
      </c>
      <c r="J25" s="5">
        <v>166</v>
      </c>
      <c r="K25" s="5">
        <v>166</v>
      </c>
      <c r="L25" s="5">
        <v>166</v>
      </c>
      <c r="M25" s="5">
        <v>166</v>
      </c>
      <c r="N25" s="5">
        <v>166</v>
      </c>
      <c r="O25" s="5">
        <v>166</v>
      </c>
      <c r="P25" s="12"/>
      <c r="Q25" s="12"/>
    </row>
    <row r="26" spans="2:17" x14ac:dyDescent="0.25">
      <c r="B26" t="s">
        <v>41</v>
      </c>
      <c r="D26" t="s">
        <v>39</v>
      </c>
      <c r="E26" s="3">
        <v>0</v>
      </c>
      <c r="F26" s="3">
        <v>0</v>
      </c>
      <c r="G26" s="3">
        <v>0</v>
      </c>
      <c r="H26" s="3">
        <v>0</v>
      </c>
      <c r="I26" s="3">
        <v>0</v>
      </c>
      <c r="J26" s="3">
        <v>0</v>
      </c>
      <c r="K26" s="3">
        <v>0</v>
      </c>
      <c r="L26" s="3">
        <v>0</v>
      </c>
      <c r="M26" s="3">
        <v>0</v>
      </c>
      <c r="N26" s="3">
        <v>0</v>
      </c>
      <c r="O26" s="3">
        <v>0</v>
      </c>
    </row>
    <row r="27" spans="2:17" x14ac:dyDescent="0.25">
      <c r="B27" s="6" t="s">
        <v>46</v>
      </c>
      <c r="E27" s="3"/>
      <c r="F27" s="3"/>
      <c r="G27" s="3"/>
      <c r="H27" s="3"/>
      <c r="I27" s="3"/>
      <c r="J27" s="3"/>
      <c r="K27" s="3"/>
      <c r="L27" s="3"/>
      <c r="M27" s="3"/>
      <c r="N27" s="3"/>
      <c r="O27" s="3"/>
    </row>
    <row r="28" spans="2:17" x14ac:dyDescent="0.25">
      <c r="B28" s="4" t="s">
        <v>42</v>
      </c>
      <c r="C28" s="4"/>
      <c r="D28" s="4" t="s">
        <v>38</v>
      </c>
      <c r="E28" s="5">
        <v>0</v>
      </c>
      <c r="F28" s="5">
        <v>4.88</v>
      </c>
      <c r="G28" s="5">
        <v>4.88</v>
      </c>
      <c r="H28" s="5">
        <v>4.75</v>
      </c>
      <c r="I28" s="5">
        <v>11.25</v>
      </c>
      <c r="J28" s="5">
        <v>11.239999999999991</v>
      </c>
      <c r="K28" s="5">
        <v>11.25</v>
      </c>
      <c r="L28" s="5">
        <v>11.09</v>
      </c>
      <c r="M28" s="5">
        <v>11.079999999999991</v>
      </c>
      <c r="N28" s="5">
        <v>11.089999999999989</v>
      </c>
      <c r="O28" s="5">
        <v>11.09</v>
      </c>
    </row>
    <row r="29" spans="2:17" x14ac:dyDescent="0.25">
      <c r="B29" s="4" t="s">
        <v>42</v>
      </c>
      <c r="C29" s="4"/>
      <c r="D29" s="4" t="s">
        <v>39</v>
      </c>
      <c r="E29" s="5">
        <v>27</v>
      </c>
      <c r="F29" s="5">
        <v>228</v>
      </c>
      <c r="G29" s="5">
        <v>394.45</v>
      </c>
      <c r="H29" s="5">
        <v>399.45</v>
      </c>
      <c r="I29" s="5">
        <v>409.55</v>
      </c>
      <c r="J29" s="5">
        <v>420.55</v>
      </c>
      <c r="K29" s="5">
        <v>944.55000000000007</v>
      </c>
      <c r="L29" s="5">
        <v>944.55000000000007</v>
      </c>
      <c r="M29" s="5">
        <v>951.55000000000007</v>
      </c>
      <c r="N29" s="5">
        <v>951.55000000000007</v>
      </c>
      <c r="O29" s="5">
        <v>1065</v>
      </c>
    </row>
    <row r="30" spans="2:17" x14ac:dyDescent="0.25">
      <c r="B30" t="s">
        <v>43</v>
      </c>
      <c r="D30" t="s">
        <v>38</v>
      </c>
      <c r="E30" s="3">
        <v>60</v>
      </c>
      <c r="F30" s="3">
        <v>104.88</v>
      </c>
      <c r="G30" s="3">
        <v>126.88</v>
      </c>
      <c r="H30" s="3">
        <v>148.75</v>
      </c>
      <c r="I30" s="3">
        <v>177.25</v>
      </c>
      <c r="J30" s="3">
        <v>177.23999999999998</v>
      </c>
      <c r="K30" s="3">
        <v>177.25</v>
      </c>
      <c r="L30" s="3">
        <v>177.09</v>
      </c>
      <c r="M30" s="3">
        <v>177.07999999999998</v>
      </c>
      <c r="N30" s="3">
        <v>177.08999999999997</v>
      </c>
      <c r="O30" s="3">
        <v>177.09</v>
      </c>
    </row>
    <row r="31" spans="2:17" x14ac:dyDescent="0.25">
      <c r="B31" t="s">
        <v>43</v>
      </c>
      <c r="D31" t="s">
        <v>39</v>
      </c>
      <c r="E31" s="3">
        <v>27</v>
      </c>
      <c r="F31" s="3">
        <v>238</v>
      </c>
      <c r="G31" s="3">
        <v>414.45</v>
      </c>
      <c r="H31" s="3">
        <v>529.45000000000005</v>
      </c>
      <c r="I31" s="3">
        <v>571.54999999999995</v>
      </c>
      <c r="J31" s="3">
        <v>582.54999999999995</v>
      </c>
      <c r="K31" s="3">
        <v>1106.5500000000002</v>
      </c>
      <c r="L31" s="3">
        <v>1106.5500000000002</v>
      </c>
      <c r="M31" s="3">
        <v>1113.5500000000002</v>
      </c>
      <c r="N31" s="3">
        <v>1113.5500000000002</v>
      </c>
      <c r="O31" s="3">
        <v>1227</v>
      </c>
    </row>
    <row r="33" spans="2:16" x14ac:dyDescent="0.25">
      <c r="B33" s="15"/>
      <c r="C33" s="15"/>
      <c r="D33" s="15"/>
      <c r="E33" s="14" t="s">
        <v>63</v>
      </c>
      <c r="F33" s="15"/>
      <c r="G33" s="15"/>
      <c r="H33" s="15"/>
      <c r="I33" s="15"/>
      <c r="J33" s="15"/>
      <c r="K33" s="15"/>
      <c r="L33" s="15"/>
      <c r="M33" s="15"/>
      <c r="N33" s="15"/>
      <c r="O33" s="15"/>
    </row>
    <row r="34" spans="2:16" x14ac:dyDescent="0.25">
      <c r="B34" s="14" t="s">
        <v>35</v>
      </c>
      <c r="C34" s="14" t="s">
        <v>16</v>
      </c>
      <c r="D34" s="14" t="s">
        <v>44</v>
      </c>
      <c r="E34" s="14">
        <v>2020</v>
      </c>
      <c r="F34" s="14">
        <v>2021</v>
      </c>
      <c r="G34" s="14">
        <v>2022</v>
      </c>
      <c r="H34" s="14">
        <v>2023</v>
      </c>
      <c r="I34" s="14">
        <v>2024</v>
      </c>
      <c r="J34" s="14">
        <v>2025</v>
      </c>
      <c r="K34" s="14">
        <v>2026</v>
      </c>
      <c r="L34" s="14">
        <v>2027</v>
      </c>
      <c r="M34" s="14">
        <v>2028</v>
      </c>
      <c r="N34" s="14">
        <v>2029</v>
      </c>
      <c r="O34" s="14">
        <v>2030</v>
      </c>
    </row>
    <row r="35" spans="2:16" x14ac:dyDescent="0.25">
      <c r="B35" s="15" t="s">
        <v>45</v>
      </c>
      <c r="C35" s="15" t="s">
        <v>6</v>
      </c>
      <c r="D35" s="15" t="s">
        <v>39</v>
      </c>
      <c r="E35" s="16">
        <f>E14</f>
        <v>76.980506014102048</v>
      </c>
      <c r="F35" s="16">
        <f t="shared" ref="F35:O35" si="5">F14</f>
        <v>76.980506014102048</v>
      </c>
      <c r="G35" s="16">
        <f t="shared" si="5"/>
        <v>153.9610120282041</v>
      </c>
      <c r="H35" s="16">
        <f t="shared" si="5"/>
        <v>153.9610120282041</v>
      </c>
      <c r="I35" s="16">
        <f t="shared" si="5"/>
        <v>232.00000000000003</v>
      </c>
      <c r="J35" s="16">
        <f t="shared" si="5"/>
        <v>232.00000000000003</v>
      </c>
      <c r="K35" s="16">
        <f t="shared" si="5"/>
        <v>232.00000000000003</v>
      </c>
      <c r="L35" s="16">
        <f t="shared" si="5"/>
        <v>232.00000000000003</v>
      </c>
      <c r="M35" s="16">
        <f t="shared" si="5"/>
        <v>232.00000000000003</v>
      </c>
      <c r="N35" s="16">
        <f t="shared" si="5"/>
        <v>232.00000000000003</v>
      </c>
      <c r="O35" s="16">
        <f t="shared" si="5"/>
        <v>232.00000000000003</v>
      </c>
    </row>
    <row r="36" spans="2:16" x14ac:dyDescent="0.25">
      <c r="B36" s="15" t="s">
        <v>51</v>
      </c>
      <c r="C36" s="15" t="s">
        <v>22</v>
      </c>
      <c r="D36" s="15" t="s">
        <v>39</v>
      </c>
      <c r="E36" s="16">
        <f>E15</f>
        <v>114.80713396930736</v>
      </c>
      <c r="F36" s="16">
        <f t="shared" ref="F36:O36" si="6">F15</f>
        <v>114.80713396930736</v>
      </c>
      <c r="G36" s="16">
        <f t="shared" si="6"/>
        <v>229.61426793861472</v>
      </c>
      <c r="H36" s="16">
        <f t="shared" si="6"/>
        <v>229.61426793861472</v>
      </c>
      <c r="I36" s="16">
        <f t="shared" si="6"/>
        <v>346.00000000000006</v>
      </c>
      <c r="J36" s="16">
        <f t="shared" si="6"/>
        <v>346.00000000000006</v>
      </c>
      <c r="K36" s="16">
        <f t="shared" si="6"/>
        <v>346.00000000000006</v>
      </c>
      <c r="L36" s="16">
        <f t="shared" si="6"/>
        <v>346.00000000000006</v>
      </c>
      <c r="M36" s="16">
        <f t="shared" si="6"/>
        <v>346.00000000000006</v>
      </c>
      <c r="N36" s="16">
        <f t="shared" si="6"/>
        <v>346.00000000000006</v>
      </c>
      <c r="O36" s="16">
        <f t="shared" si="6"/>
        <v>346.00000000000006</v>
      </c>
    </row>
    <row r="37" spans="2:16" x14ac:dyDescent="0.25">
      <c r="B37" s="15" t="s">
        <v>52</v>
      </c>
      <c r="C37" s="15" t="s">
        <v>2</v>
      </c>
      <c r="D37" s="15" t="s">
        <v>39</v>
      </c>
      <c r="E37" s="16">
        <f>E16</f>
        <v>179.17876399834094</v>
      </c>
      <c r="F37" s="16">
        <f t="shared" ref="F37:O37" si="7">F16</f>
        <v>179.17876399834094</v>
      </c>
      <c r="G37" s="16">
        <f t="shared" si="7"/>
        <v>358.35752799668188</v>
      </c>
      <c r="H37" s="16">
        <f t="shared" si="7"/>
        <v>358.35752799668188</v>
      </c>
      <c r="I37" s="16">
        <f t="shared" si="7"/>
        <v>540</v>
      </c>
      <c r="J37" s="16">
        <f t="shared" si="7"/>
        <v>540</v>
      </c>
      <c r="K37" s="16">
        <f t="shared" si="7"/>
        <v>540</v>
      </c>
      <c r="L37" s="16">
        <f t="shared" si="7"/>
        <v>540</v>
      </c>
      <c r="M37" s="16">
        <f t="shared" si="7"/>
        <v>540</v>
      </c>
      <c r="N37" s="16">
        <f t="shared" si="7"/>
        <v>540</v>
      </c>
      <c r="O37" s="16">
        <f t="shared" si="7"/>
        <v>540</v>
      </c>
    </row>
    <row r="38" spans="2:16" x14ac:dyDescent="0.25">
      <c r="B38" s="15" t="s">
        <v>53</v>
      </c>
      <c r="C38" s="15" t="s">
        <v>3</v>
      </c>
      <c r="D38" s="15" t="s">
        <v>39</v>
      </c>
      <c r="E38" s="16">
        <f>MAX(E17-E25,0)</f>
        <v>0</v>
      </c>
      <c r="F38" s="16">
        <f t="shared" ref="F38:O38" si="8">MAX(F17-F25,0)</f>
        <v>0</v>
      </c>
      <c r="G38" s="16">
        <f t="shared" si="8"/>
        <v>0</v>
      </c>
      <c r="H38" s="16">
        <f t="shared" si="8"/>
        <v>0</v>
      </c>
      <c r="I38" s="16">
        <f t="shared" si="8"/>
        <v>0</v>
      </c>
      <c r="J38" s="16">
        <f t="shared" si="8"/>
        <v>0</v>
      </c>
      <c r="K38" s="16">
        <f t="shared" si="8"/>
        <v>0</v>
      </c>
      <c r="L38" s="16">
        <f t="shared" si="8"/>
        <v>0</v>
      </c>
      <c r="M38" s="16">
        <f t="shared" si="8"/>
        <v>0</v>
      </c>
      <c r="N38" s="16">
        <f t="shared" si="8"/>
        <v>0</v>
      </c>
      <c r="O38" s="16">
        <f t="shared" si="8"/>
        <v>0</v>
      </c>
    </row>
    <row r="39" spans="2:16" x14ac:dyDescent="0.25">
      <c r="B39" s="15" t="s">
        <v>54</v>
      </c>
      <c r="C39" s="15" t="s">
        <v>6</v>
      </c>
      <c r="D39" s="15" t="s">
        <v>39</v>
      </c>
      <c r="E39" s="17">
        <f>E$29*$H6</f>
        <v>4.7275471698113218</v>
      </c>
      <c r="F39" s="17">
        <f t="shared" ref="F39:O39" si="9">F$29*$H6</f>
        <v>39.921509433962271</v>
      </c>
      <c r="G39" s="17">
        <f t="shared" si="9"/>
        <v>69.065962264150954</v>
      </c>
      <c r="H39" s="17">
        <f t="shared" si="9"/>
        <v>69.941433962264156</v>
      </c>
      <c r="I39" s="17">
        <f t="shared" si="9"/>
        <v>71.709886792452849</v>
      </c>
      <c r="J39" s="17">
        <f t="shared" si="9"/>
        <v>73.635924528301899</v>
      </c>
      <c r="K39" s="17">
        <f t="shared" si="9"/>
        <v>165.38535849056606</v>
      </c>
      <c r="L39" s="17">
        <f t="shared" si="9"/>
        <v>165.38535849056606</v>
      </c>
      <c r="M39" s="17">
        <f t="shared" si="9"/>
        <v>166.61101886792457</v>
      </c>
      <c r="N39" s="17">
        <f t="shared" si="9"/>
        <v>166.61101886792457</v>
      </c>
      <c r="O39" s="17">
        <f t="shared" si="9"/>
        <v>186.47547169811324</v>
      </c>
    </row>
    <row r="40" spans="2:16" x14ac:dyDescent="0.25">
      <c r="B40" s="15" t="s">
        <v>55</v>
      </c>
      <c r="C40" s="15" t="s">
        <v>22</v>
      </c>
      <c r="D40" s="15" t="s">
        <v>39</v>
      </c>
      <c r="E40" s="17">
        <f t="shared" ref="E40:O42" si="10">E$29*$H7</f>
        <v>7.091320754716981</v>
      </c>
      <c r="F40" s="17">
        <f t="shared" si="10"/>
        <v>59.882264150943392</v>
      </c>
      <c r="G40" s="17">
        <f t="shared" si="10"/>
        <v>103.5989433962264</v>
      </c>
      <c r="H40" s="17">
        <f t="shared" si="10"/>
        <v>104.91215094339621</v>
      </c>
      <c r="I40" s="17">
        <f t="shared" si="10"/>
        <v>107.56483018867924</v>
      </c>
      <c r="J40" s="17">
        <f t="shared" si="10"/>
        <v>110.45388679245282</v>
      </c>
      <c r="K40" s="17">
        <f t="shared" si="10"/>
        <v>248.07803773584905</v>
      </c>
      <c r="L40" s="17">
        <f t="shared" si="10"/>
        <v>248.07803773584905</v>
      </c>
      <c r="M40" s="17">
        <f t="shared" si="10"/>
        <v>249.91652830188679</v>
      </c>
      <c r="N40" s="17">
        <f t="shared" si="10"/>
        <v>249.91652830188679</v>
      </c>
      <c r="O40" s="17">
        <f t="shared" si="10"/>
        <v>279.71320754716982</v>
      </c>
    </row>
    <row r="41" spans="2:16" x14ac:dyDescent="0.25">
      <c r="B41" s="15" t="s">
        <v>56</v>
      </c>
      <c r="C41" s="15" t="s">
        <v>2</v>
      </c>
      <c r="D41" s="15" t="s">
        <v>39</v>
      </c>
      <c r="E41" s="17">
        <f t="shared" si="10"/>
        <v>11.818867924528302</v>
      </c>
      <c r="F41" s="17">
        <f t="shared" si="10"/>
        <v>99.80377358490567</v>
      </c>
      <c r="G41" s="17">
        <f t="shared" si="10"/>
        <v>172.66490566037737</v>
      </c>
      <c r="H41" s="17">
        <f t="shared" si="10"/>
        <v>174.85358490566037</v>
      </c>
      <c r="I41" s="17">
        <f t="shared" si="10"/>
        <v>179.27471698113209</v>
      </c>
      <c r="J41" s="17">
        <f t="shared" si="10"/>
        <v>184.08981132075473</v>
      </c>
      <c r="K41" s="17">
        <f t="shared" si="10"/>
        <v>413.46339622641511</v>
      </c>
      <c r="L41" s="17">
        <f t="shared" si="10"/>
        <v>413.46339622641511</v>
      </c>
      <c r="M41" s="17">
        <f t="shared" si="10"/>
        <v>416.52754716981138</v>
      </c>
      <c r="N41" s="17">
        <f t="shared" si="10"/>
        <v>416.52754716981138</v>
      </c>
      <c r="O41" s="17">
        <f t="shared" si="10"/>
        <v>466.18867924528303</v>
      </c>
    </row>
    <row r="42" spans="2:16" x14ac:dyDescent="0.25">
      <c r="B42" s="15" t="s">
        <v>57</v>
      </c>
      <c r="C42" s="15" t="s">
        <v>3</v>
      </c>
      <c r="D42" s="15" t="s">
        <v>39</v>
      </c>
      <c r="E42" s="17">
        <f t="shared" si="10"/>
        <v>3.3622641509433961</v>
      </c>
      <c r="F42" s="17">
        <f t="shared" si="10"/>
        <v>28.392452830188681</v>
      </c>
      <c r="G42" s="17">
        <f t="shared" si="10"/>
        <v>49.120188679245281</v>
      </c>
      <c r="H42" s="17">
        <f t="shared" si="10"/>
        <v>49.742830188679243</v>
      </c>
      <c r="I42" s="17">
        <f t="shared" si="10"/>
        <v>51.000566037735851</v>
      </c>
      <c r="J42" s="17">
        <f t="shared" si="10"/>
        <v>52.370377358490565</v>
      </c>
      <c r="K42" s="17">
        <f t="shared" si="10"/>
        <v>117.62320754716983</v>
      </c>
      <c r="L42" s="17">
        <f t="shared" si="10"/>
        <v>117.62320754716983</v>
      </c>
      <c r="M42" s="17">
        <f t="shared" si="10"/>
        <v>118.49490566037737</v>
      </c>
      <c r="N42" s="17">
        <f t="shared" si="10"/>
        <v>118.49490566037737</v>
      </c>
      <c r="O42" s="17">
        <f t="shared" si="10"/>
        <v>132.62264150943398</v>
      </c>
    </row>
    <row r="43" spans="2:16" x14ac:dyDescent="0.25">
      <c r="B43" s="15" t="s">
        <v>58</v>
      </c>
      <c r="C43" s="15" t="s">
        <v>3</v>
      </c>
      <c r="D43" s="15" t="s">
        <v>38</v>
      </c>
      <c r="E43" s="16">
        <f>E25</f>
        <v>60</v>
      </c>
      <c r="F43" s="16">
        <f t="shared" ref="F43:O43" si="11">F25</f>
        <v>100</v>
      </c>
      <c r="G43" s="16">
        <f t="shared" si="11"/>
        <v>122</v>
      </c>
      <c r="H43" s="16">
        <f t="shared" si="11"/>
        <v>144</v>
      </c>
      <c r="I43" s="16">
        <f t="shared" si="11"/>
        <v>166</v>
      </c>
      <c r="J43" s="16">
        <f t="shared" si="11"/>
        <v>166</v>
      </c>
      <c r="K43" s="16">
        <f t="shared" si="11"/>
        <v>166</v>
      </c>
      <c r="L43" s="16">
        <f t="shared" si="11"/>
        <v>166</v>
      </c>
      <c r="M43" s="16">
        <f t="shared" si="11"/>
        <v>166</v>
      </c>
      <c r="N43" s="16">
        <f t="shared" si="11"/>
        <v>166</v>
      </c>
      <c r="O43" s="16">
        <f t="shared" si="11"/>
        <v>166</v>
      </c>
    </row>
    <row r="44" spans="2:16" x14ac:dyDescent="0.25">
      <c r="B44" s="15" t="s">
        <v>59</v>
      </c>
      <c r="C44" s="15" t="s">
        <v>6</v>
      </c>
      <c r="D44" s="15" t="s">
        <v>38</v>
      </c>
      <c r="E44" s="16">
        <f>E28</f>
        <v>0</v>
      </c>
      <c r="F44" s="16">
        <f t="shared" ref="F44:O44" si="12">F28</f>
        <v>4.88</v>
      </c>
      <c r="G44" s="16">
        <f t="shared" si="12"/>
        <v>4.88</v>
      </c>
      <c r="H44" s="16">
        <f t="shared" si="12"/>
        <v>4.75</v>
      </c>
      <c r="I44" s="16">
        <f t="shared" si="12"/>
        <v>11.25</v>
      </c>
      <c r="J44" s="16">
        <f t="shared" si="12"/>
        <v>11.239999999999991</v>
      </c>
      <c r="K44" s="16">
        <f t="shared" si="12"/>
        <v>11.25</v>
      </c>
      <c r="L44" s="16">
        <f t="shared" si="12"/>
        <v>11.09</v>
      </c>
      <c r="M44" s="16">
        <f t="shared" si="12"/>
        <v>11.079999999999991</v>
      </c>
      <c r="N44" s="16">
        <f t="shared" si="12"/>
        <v>11.089999999999989</v>
      </c>
      <c r="O44" s="16">
        <f t="shared" si="12"/>
        <v>11.09</v>
      </c>
    </row>
    <row r="45" spans="2:16" x14ac:dyDescent="0.25">
      <c r="E45" s="12"/>
    </row>
    <row r="46" spans="2:16" x14ac:dyDescent="0.25">
      <c r="C46" t="s">
        <v>60</v>
      </c>
      <c r="D46" t="s">
        <v>39</v>
      </c>
      <c r="E46" s="12">
        <f>SUM(E35:E42)</f>
        <v>397.96640398175037</v>
      </c>
      <c r="F46" s="12">
        <f t="shared" ref="F46:O46" si="13">SUM(F35:F42)</f>
        <v>598.96640398175032</v>
      </c>
      <c r="G46" s="12">
        <f t="shared" si="13"/>
        <v>1136.3828079635007</v>
      </c>
      <c r="H46" s="12">
        <f t="shared" si="13"/>
        <v>1141.3828079635005</v>
      </c>
      <c r="I46" s="12">
        <f t="shared" si="13"/>
        <v>1527.55</v>
      </c>
      <c r="J46" s="12">
        <f t="shared" si="13"/>
        <v>1538.55</v>
      </c>
      <c r="K46" s="12">
        <f t="shared" si="13"/>
        <v>2062.5499999999997</v>
      </c>
      <c r="L46" s="12">
        <f t="shared" si="13"/>
        <v>2062.5499999999997</v>
      </c>
      <c r="M46" s="12">
        <f t="shared" si="13"/>
        <v>2069.5500000000002</v>
      </c>
      <c r="N46" s="12">
        <f t="shared" si="13"/>
        <v>2069.5500000000002</v>
      </c>
      <c r="O46" s="12">
        <f t="shared" si="13"/>
        <v>2183</v>
      </c>
    </row>
    <row r="47" spans="2:16" x14ac:dyDescent="0.25">
      <c r="C47" t="s">
        <v>60</v>
      </c>
      <c r="D47" t="s">
        <v>38</v>
      </c>
      <c r="E47" s="12">
        <f>SUM(E43:E44)</f>
        <v>60</v>
      </c>
      <c r="F47" s="12">
        <f t="shared" ref="F47:O47" si="14">SUM(F43:F44)</f>
        <v>104.88</v>
      </c>
      <c r="G47" s="12">
        <f t="shared" si="14"/>
        <v>126.88</v>
      </c>
      <c r="H47" s="12">
        <f t="shared" si="14"/>
        <v>148.75</v>
      </c>
      <c r="I47" s="12">
        <f t="shared" si="14"/>
        <v>177.25</v>
      </c>
      <c r="J47" s="12">
        <f t="shared" si="14"/>
        <v>177.23999999999998</v>
      </c>
      <c r="K47" s="12">
        <f t="shared" si="14"/>
        <v>177.25</v>
      </c>
      <c r="L47" s="12">
        <f t="shared" si="14"/>
        <v>177.09</v>
      </c>
      <c r="M47" s="12">
        <f t="shared" si="14"/>
        <v>177.07999999999998</v>
      </c>
      <c r="N47" s="12">
        <f t="shared" si="14"/>
        <v>177.08999999999997</v>
      </c>
      <c r="O47" s="12">
        <f t="shared" si="14"/>
        <v>177.09</v>
      </c>
      <c r="P47" s="12">
        <f>O46+O47</f>
        <v>2360.09</v>
      </c>
    </row>
    <row r="48" spans="2:16" x14ac:dyDescent="0.25">
      <c r="C48" t="s">
        <v>60</v>
      </c>
      <c r="D48" t="s">
        <v>61</v>
      </c>
      <c r="E48" s="12">
        <f>SUM(E35:E38,E43)</f>
        <v>430.96640398175032</v>
      </c>
      <c r="F48" s="12">
        <f t="shared" ref="F48:O48" si="15">SUM(F35:F38,F43)</f>
        <v>470.96640398175032</v>
      </c>
      <c r="G48" s="12">
        <f t="shared" si="15"/>
        <v>863.93280796350064</v>
      </c>
      <c r="H48" s="12">
        <f t="shared" si="15"/>
        <v>885.93280796350064</v>
      </c>
      <c r="I48" s="12">
        <f t="shared" si="15"/>
        <v>1284</v>
      </c>
      <c r="J48" s="12">
        <f t="shared" si="15"/>
        <v>1284</v>
      </c>
      <c r="K48" s="12">
        <f t="shared" si="15"/>
        <v>1284</v>
      </c>
      <c r="L48" s="12">
        <f t="shared" si="15"/>
        <v>1284</v>
      </c>
      <c r="M48" s="12">
        <f t="shared" si="15"/>
        <v>1284</v>
      </c>
      <c r="N48" s="12">
        <f t="shared" si="15"/>
        <v>1284</v>
      </c>
      <c r="O48" s="12">
        <f t="shared" si="15"/>
        <v>1284</v>
      </c>
      <c r="P48" s="12"/>
    </row>
    <row r="49" spans="3:16" x14ac:dyDescent="0.25">
      <c r="C49" t="s">
        <v>60</v>
      </c>
      <c r="D49" t="s">
        <v>62</v>
      </c>
      <c r="E49" s="12">
        <f>SUM(E39:E42,E44)</f>
        <v>27</v>
      </c>
      <c r="F49" s="12">
        <f t="shared" ref="F49:O49" si="16">SUM(F39:F42,F44)</f>
        <v>232.88</v>
      </c>
      <c r="G49" s="12">
        <f t="shared" si="16"/>
        <v>399.33000000000004</v>
      </c>
      <c r="H49" s="12">
        <f t="shared" si="16"/>
        <v>404.2</v>
      </c>
      <c r="I49" s="12">
        <f t="shared" si="16"/>
        <v>420.8</v>
      </c>
      <c r="J49" s="12">
        <f t="shared" si="16"/>
        <v>431.79</v>
      </c>
      <c r="K49" s="12">
        <f t="shared" si="16"/>
        <v>955.80000000000007</v>
      </c>
      <c r="L49" s="12">
        <f t="shared" si="16"/>
        <v>955.6400000000001</v>
      </c>
      <c r="M49" s="12">
        <f t="shared" si="16"/>
        <v>962.63000000000011</v>
      </c>
      <c r="N49" s="12">
        <f t="shared" si="16"/>
        <v>962.6400000000001</v>
      </c>
      <c r="O49" s="12">
        <f t="shared" si="16"/>
        <v>1076.0900000000001</v>
      </c>
      <c r="P49" s="12">
        <f>O48+O49</f>
        <v>2360.09</v>
      </c>
    </row>
    <row r="50" spans="3:16" x14ac:dyDescent="0.25">
      <c r="O50" s="12"/>
      <c r="P50" s="12">
        <f>O18+O30+O31-O17-O22</f>
        <v>2360.09</v>
      </c>
    </row>
    <row r="51" spans="3:16" x14ac:dyDescent="0.25">
      <c r="O51" s="1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58A01-F123-434F-A3BC-16F58BAF9BDB}">
  <dimension ref="A1:L11"/>
  <sheetViews>
    <sheetView workbookViewId="0">
      <selection activeCell="C26" sqref="C26"/>
    </sheetView>
  </sheetViews>
  <sheetFormatPr defaultRowHeight="15" x14ac:dyDescent="0.25"/>
  <cols>
    <col min="1" max="1" width="24.28515625" bestFit="1" customWidth="1"/>
    <col min="2" max="2" width="9.42578125" bestFit="1" customWidth="1"/>
    <col min="3" max="3" width="14.7109375" bestFit="1" customWidth="1"/>
    <col min="4" max="4" width="5" bestFit="1" customWidth="1"/>
    <col min="5" max="5" width="8.42578125" bestFit="1" customWidth="1"/>
    <col min="6" max="6" width="12" bestFit="1" customWidth="1"/>
    <col min="7" max="7" width="5" bestFit="1" customWidth="1"/>
    <col min="8" max="8" width="8.42578125" bestFit="1" customWidth="1"/>
    <col min="9" max="9" width="12" bestFit="1" customWidth="1"/>
    <col min="10" max="10" width="12.85546875" bestFit="1" customWidth="1"/>
    <col min="11" max="11" width="13.140625" bestFit="1" customWidth="1"/>
    <col min="12" max="12" width="11" bestFit="1" customWidth="1"/>
  </cols>
  <sheetData>
    <row r="1" spans="1:12" x14ac:dyDescent="0.25">
      <c r="A1" t="s">
        <v>8</v>
      </c>
      <c r="B1" t="s">
        <v>9</v>
      </c>
      <c r="C1" t="s">
        <v>10</v>
      </c>
      <c r="D1" t="s">
        <v>11</v>
      </c>
      <c r="E1" t="s">
        <v>12</v>
      </c>
      <c r="F1" t="s">
        <v>13</v>
      </c>
      <c r="G1" t="s">
        <v>11</v>
      </c>
      <c r="H1" t="s">
        <v>12</v>
      </c>
      <c r="I1" t="s">
        <v>13</v>
      </c>
      <c r="J1" t="s">
        <v>14</v>
      </c>
      <c r="K1" t="s">
        <v>15</v>
      </c>
      <c r="L1" t="s">
        <v>16</v>
      </c>
    </row>
    <row r="2" spans="1:12" x14ac:dyDescent="0.25">
      <c r="A2" t="s">
        <v>23</v>
      </c>
      <c r="B2" t="s">
        <v>17</v>
      </c>
      <c r="C2" t="s">
        <v>18</v>
      </c>
      <c r="E2" t="s">
        <v>19</v>
      </c>
      <c r="F2">
        <v>20</v>
      </c>
      <c r="H2" t="s">
        <v>21</v>
      </c>
      <c r="I2">
        <v>80</v>
      </c>
      <c r="J2" t="s">
        <v>20</v>
      </c>
      <c r="K2" t="s">
        <v>20</v>
      </c>
      <c r="L2" t="s">
        <v>2</v>
      </c>
    </row>
    <row r="3" spans="1:12" x14ac:dyDescent="0.25">
      <c r="A3" t="s">
        <v>24</v>
      </c>
      <c r="B3" t="s">
        <v>17</v>
      </c>
      <c r="C3" t="s">
        <v>18</v>
      </c>
      <c r="E3" t="s">
        <v>19</v>
      </c>
      <c r="F3">
        <v>7.5</v>
      </c>
      <c r="H3" t="s">
        <v>21</v>
      </c>
      <c r="I3">
        <v>32.299999999999997</v>
      </c>
      <c r="J3" t="s">
        <v>20</v>
      </c>
      <c r="K3" t="s">
        <v>20</v>
      </c>
      <c r="L3" t="s">
        <v>3</v>
      </c>
    </row>
    <row r="4" spans="1:12" x14ac:dyDescent="0.25">
      <c r="A4" t="s">
        <v>25</v>
      </c>
      <c r="B4" t="s">
        <v>17</v>
      </c>
      <c r="C4" t="s">
        <v>18</v>
      </c>
      <c r="E4" t="s">
        <v>19</v>
      </c>
      <c r="F4">
        <v>10</v>
      </c>
      <c r="H4" t="s">
        <v>21</v>
      </c>
      <c r="I4">
        <v>43.2</v>
      </c>
      <c r="J4" t="s">
        <v>20</v>
      </c>
      <c r="K4" t="s">
        <v>20</v>
      </c>
      <c r="L4" t="s">
        <v>3</v>
      </c>
    </row>
    <row r="5" spans="1:12" x14ac:dyDescent="0.25">
      <c r="A5" t="s">
        <v>26</v>
      </c>
      <c r="B5" t="s">
        <v>17</v>
      </c>
      <c r="C5" t="s">
        <v>18</v>
      </c>
      <c r="E5" t="s">
        <v>19</v>
      </c>
      <c r="F5">
        <v>10</v>
      </c>
      <c r="H5" t="s">
        <v>21</v>
      </c>
      <c r="I5">
        <v>43.2</v>
      </c>
      <c r="J5" t="s">
        <v>20</v>
      </c>
      <c r="K5" t="s">
        <v>20</v>
      </c>
      <c r="L5" t="s">
        <v>3</v>
      </c>
    </row>
    <row r="6" spans="1:12" x14ac:dyDescent="0.25">
      <c r="A6" t="s">
        <v>27</v>
      </c>
      <c r="B6" t="s">
        <v>17</v>
      </c>
      <c r="C6" t="s">
        <v>18</v>
      </c>
      <c r="E6" t="s">
        <v>19</v>
      </c>
      <c r="F6">
        <v>10</v>
      </c>
      <c r="H6" t="s">
        <v>21</v>
      </c>
      <c r="I6">
        <v>43.2</v>
      </c>
      <c r="J6" t="s">
        <v>20</v>
      </c>
      <c r="K6" t="s">
        <v>20</v>
      </c>
      <c r="L6" t="s">
        <v>3</v>
      </c>
    </row>
    <row r="7" spans="1:12" x14ac:dyDescent="0.25">
      <c r="A7" t="s">
        <v>28</v>
      </c>
      <c r="B7" t="s">
        <v>17</v>
      </c>
      <c r="C7" t="s">
        <v>18</v>
      </c>
      <c r="E7" t="s">
        <v>19</v>
      </c>
      <c r="F7">
        <v>2</v>
      </c>
      <c r="H7" t="s">
        <v>21</v>
      </c>
      <c r="I7">
        <v>8</v>
      </c>
      <c r="J7" t="s">
        <v>20</v>
      </c>
      <c r="K7" t="s">
        <v>20</v>
      </c>
      <c r="L7" t="s">
        <v>22</v>
      </c>
    </row>
    <row r="8" spans="1:12" x14ac:dyDescent="0.25">
      <c r="A8" t="s">
        <v>29</v>
      </c>
      <c r="B8" t="s">
        <v>17</v>
      </c>
      <c r="C8" t="s">
        <v>18</v>
      </c>
      <c r="E8" t="s">
        <v>19</v>
      </c>
      <c r="F8">
        <v>10</v>
      </c>
      <c r="H8" t="s">
        <v>21</v>
      </c>
      <c r="I8">
        <v>40</v>
      </c>
      <c r="J8" t="s">
        <v>20</v>
      </c>
      <c r="K8" t="s">
        <v>20</v>
      </c>
      <c r="L8" t="s">
        <v>2</v>
      </c>
    </row>
    <row r="9" spans="1:12" x14ac:dyDescent="0.25">
      <c r="A9" t="s">
        <v>30</v>
      </c>
      <c r="B9" t="s">
        <v>17</v>
      </c>
      <c r="C9" t="s">
        <v>18</v>
      </c>
      <c r="E9" t="s">
        <v>19</v>
      </c>
      <c r="F9">
        <v>10</v>
      </c>
      <c r="H9" t="s">
        <v>21</v>
      </c>
      <c r="I9">
        <v>40</v>
      </c>
      <c r="J9" t="s">
        <v>20</v>
      </c>
      <c r="K9" t="s">
        <v>20</v>
      </c>
      <c r="L9" t="s">
        <v>2</v>
      </c>
    </row>
    <row r="10" spans="1:12" x14ac:dyDescent="0.25">
      <c r="A10" t="s">
        <v>31</v>
      </c>
      <c r="B10" t="s">
        <v>17</v>
      </c>
      <c r="C10" t="s">
        <v>18</v>
      </c>
      <c r="E10" t="s">
        <v>19</v>
      </c>
      <c r="F10">
        <v>40</v>
      </c>
      <c r="H10" t="s">
        <v>21</v>
      </c>
      <c r="I10">
        <v>40</v>
      </c>
      <c r="J10" t="s">
        <v>20</v>
      </c>
      <c r="K10" t="s">
        <v>20</v>
      </c>
      <c r="L10" t="s">
        <v>3</v>
      </c>
    </row>
    <row r="11" spans="1:12" x14ac:dyDescent="0.25">
      <c r="A11" s="7"/>
      <c r="B11" s="7"/>
      <c r="C11" s="7"/>
      <c r="D11" s="7"/>
      <c r="E11" s="7"/>
      <c r="F11" s="4">
        <f>SUM(F2:F10)</f>
        <v>119.5</v>
      </c>
      <c r="G11" s="7"/>
      <c r="H11" s="7"/>
      <c r="I11" s="7"/>
      <c r="J11" s="7"/>
      <c r="K11" s="7"/>
      <c r="L11" s="7"/>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HybridConfAnalysis</vt:lpstr>
      <vt:lpstr>existing_batt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2018-11-05T23:17:48Z</dcterms:created>
  <dcterms:modified xsi:type="dcterms:W3CDTF">2018-11-06T03:25:00Z</dcterms:modified>
</cp:coreProperties>
</file>