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capuc-my.sharepoint.com/personal/sarah_lerhaupt_cpuc_ca_gov/Documents/1 SOMAH/SOMAH Implementation/SOMAH Semi-Annual Expense_IOU_Report/"/>
    </mc:Choice>
  </mc:AlternateContent>
  <xr:revisionPtr revIDLastSave="5" documentId="8_{141EFFEB-F6A2-4CB3-99E4-C6ACDFDB194E}" xr6:coauthVersionLast="47" xr6:coauthVersionMax="47" xr10:uidLastSave="{BE2E2464-7C06-4327-8936-7FAF479D447B}"/>
  <bookViews>
    <workbookView xWindow="0" yWindow="0" windowWidth="15440" windowHeight="10150" tabRatio="857" activeTab="6" xr2:uid="{5FBF522B-CC71-4504-8151-9702B7D39162}"/>
  </bookViews>
  <sheets>
    <sheet name="Per IOU (Table 1)_PGE" sheetId="6" r:id="rId1"/>
    <sheet name="Per IOU (Table 2)_SCE" sheetId="1" r:id="rId2"/>
    <sheet name="Per IOU (Table 3)_SDGE" sheetId="9" r:id="rId3"/>
    <sheet name="Per IOU (Table 4)_PacifiCorp" sheetId="8" r:id="rId4"/>
    <sheet name="Per IOU (Table 5)_Liberty" sheetId="7" r:id="rId5"/>
    <sheet name="All IOUs (Table 6)" sheetId="5" r:id="rId6"/>
    <sheet name="Cumulative Costs (Table 7)" sheetId="4" r:id="rId7"/>
  </sheets>
  <externalReferences>
    <externalReference r:id="rId8"/>
    <externalReference r:id="rId9"/>
  </externalReferences>
  <definedNames>
    <definedName name="NotTollFree">'[1]PG&amp;E'!$T$6:$T$12</definedName>
    <definedName name="_xlnm.Print_Area" localSheetId="5">'All IOUs (Table 6)'!$A$1:$D$4</definedName>
    <definedName name="_xlnm.Print_Area" localSheetId="6">'Cumulative Costs (Table 7)'!$A$1:$B$11</definedName>
    <definedName name="_xlnm.Print_Area" localSheetId="0">'Per IOU (Table 1)_PGE'!$B$1:$E$25</definedName>
    <definedName name="_xlnm.Print_Area" localSheetId="1">'Per IOU (Table 2)_SCE'!$B$1:$E$25</definedName>
    <definedName name="_xlnm.Print_Area" localSheetId="2">'Per IOU (Table 3)_SDGE'!$B$1:$E$25</definedName>
    <definedName name="_xlnm.Print_Area" localSheetId="3">'Per IOU (Table 4)_PacifiCorp'!$B$1:$E$25</definedName>
    <definedName name="_xlnm.Print_Area" localSheetId="4">'Per IOU (Table 5)_Liberty'!$B$1:$E$25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4" l="1"/>
  <c r="G7" i="9"/>
  <c r="F7" i="9"/>
  <c r="F7" i="6"/>
  <c r="G7" i="6"/>
  <c r="B9" i="4"/>
  <c r="B8" i="4"/>
  <c r="B6" i="4"/>
  <c r="B5" i="4"/>
  <c r="D26" i="8"/>
  <c r="D18" i="8"/>
  <c r="D13" i="8"/>
  <c r="D25" i="8" s="1"/>
  <c r="D6" i="8"/>
  <c r="B11" i="4" l="1"/>
  <c r="C23" i="5"/>
  <c r="B23" i="5"/>
  <c r="C22" i="5"/>
  <c r="B22" i="5"/>
  <c r="C20" i="5"/>
  <c r="B20" i="5"/>
  <c r="D17" i="5"/>
  <c r="D16" i="5"/>
  <c r="D15" i="5"/>
  <c r="C17" i="5"/>
  <c r="B17" i="5"/>
  <c r="C16" i="5"/>
  <c r="B16" i="5"/>
  <c r="C15" i="5"/>
  <c r="B15" i="5"/>
  <c r="C12" i="5"/>
  <c r="B12" i="5"/>
  <c r="C11" i="5"/>
  <c r="B11" i="5"/>
  <c r="B10" i="5"/>
  <c r="C10" i="5"/>
  <c r="D10" i="5"/>
  <c r="D9" i="5"/>
  <c r="C9" i="5"/>
  <c r="B9" i="5"/>
  <c r="C7" i="5"/>
  <c r="B7" i="5"/>
  <c r="B6" i="5"/>
  <c r="C18" i="5" l="1"/>
  <c r="D18" i="5"/>
  <c r="B18" i="5"/>
  <c r="B26" i="5"/>
  <c r="C26" i="5"/>
  <c r="B13" i="5"/>
  <c r="C13" i="5"/>
  <c r="C26" i="8"/>
  <c r="D26" i="7"/>
  <c r="C26" i="7"/>
  <c r="D26" i="9"/>
  <c r="C26" i="9"/>
  <c r="D26" i="1"/>
  <c r="C26" i="1"/>
  <c r="D26" i="6"/>
  <c r="C26" i="6"/>
  <c r="E17" i="6"/>
  <c r="C10" i="6"/>
  <c r="D9" i="6"/>
  <c r="C9" i="6"/>
  <c r="B25" i="5" l="1"/>
  <c r="E18" i="9"/>
  <c r="D18" i="9"/>
  <c r="C18" i="9"/>
  <c r="D13" i="9"/>
  <c r="C13" i="9"/>
  <c r="C25" i="9" s="1"/>
  <c r="D25" i="9" s="1"/>
  <c r="E18" i="8"/>
  <c r="C18" i="8"/>
  <c r="C13" i="8"/>
  <c r="C25" i="8" s="1"/>
  <c r="E18" i="7"/>
  <c r="D18" i="7"/>
  <c r="C18" i="7"/>
  <c r="D13" i="7"/>
  <c r="C13" i="7"/>
  <c r="C25" i="7" s="1"/>
  <c r="D25" i="7" s="1"/>
  <c r="E18" i="6"/>
  <c r="D18" i="6"/>
  <c r="C18" i="6"/>
  <c r="D13" i="6"/>
  <c r="C13" i="6"/>
  <c r="C25" i="6" s="1"/>
  <c r="D16" i="1"/>
  <c r="C16" i="1"/>
  <c r="D6" i="6" l="1"/>
  <c r="D25" i="6" s="1"/>
  <c r="D13" i="1"/>
  <c r="C13" i="1"/>
  <c r="E18" i="1"/>
  <c r="D18" i="1"/>
  <c r="C18" i="1"/>
  <c r="C25" i="1" s="1"/>
  <c r="D6" i="1" s="1"/>
  <c r="C6" i="5" s="1"/>
  <c r="C25" i="5" s="1"/>
  <c r="D2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Kelli Tang</author>
  </authors>
  <commentList>
    <comment ref="D6" authorId="0" shapeId="0" xr:uid="{30700CC3-4DF3-49C3-989E-623D13F857C4}">
      <text>
        <r>
          <rPr>
            <sz val="9"/>
            <color indexed="81"/>
            <rFont val="Tahoma"/>
            <family val="2"/>
          </rPr>
          <t>Formula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Scot Mann</author>
  </authors>
  <commentList>
    <comment ref="B7" authorId="0" shapeId="0" xr:uid="{718C92AA-9BDC-4CB3-A036-4E8CA0EF38A5}">
      <text>
        <r>
          <rPr>
            <sz val="9"/>
            <color indexed="81"/>
            <rFont val="Tahoma"/>
            <family val="2"/>
          </rPr>
          <t>Replaced previously provided SDG&amp;E total from $1,535,027 to correct amount of $1,189,969 resulting in new calculated cumulative total.</t>
        </r>
        <r>
          <rPr>
            <sz val="9"/>
            <color indexed="81"/>
            <rFont val="Tahoma"/>
            <family val="2"/>
          </rPr>
          <t xml:space="preserve">
</t>
        </r>
      </text>
    </comment>
    <comment ref="B11" authorId="0" shapeId="0" xr:uid="{454A084B-5C9C-48DA-9A62-976576E613A9}">
      <text>
        <r>
          <rPr>
            <sz val="9"/>
            <color indexed="81"/>
            <rFont val="Tahoma"/>
            <family val="2"/>
          </rPr>
          <t>Calcuation revision changes previous All IOU total of $3,993,749 to new IOU total $3,648,691</t>
        </r>
      </text>
    </comment>
  </commentList>
</comments>
</file>

<file path=xl/sharedStrings.xml><?xml version="1.0" encoding="utf-8"?>
<sst xmlns="http://schemas.openxmlformats.org/spreadsheetml/2006/main" count="338" uniqueCount="91">
  <si>
    <t>SOMAH Program Table 1 - Status of SOMAH Balancing Account Funds</t>
  </si>
  <si>
    <t>Through June 30, 2019</t>
  </si>
  <si>
    <t>Starting Balance</t>
  </si>
  <si>
    <t>IOU Administrative Costs</t>
  </si>
  <si>
    <t>F. Regulatory Compliance [6]</t>
  </si>
  <si>
    <t>G. Program Management Support [7]</t>
  </si>
  <si>
    <t>H. IT / Customer Billing [8]</t>
  </si>
  <si>
    <t>Ending Balance</t>
  </si>
  <si>
    <t>[1] Carryover includes unspent/uncommitted funds  that have not yet been allocated for or spent and carried over from the previous report period.  These can include administrative or incentive funds, or both.</t>
  </si>
  <si>
    <t>[6] Compliance Filings Directed by SOMAH Decision(s), Creation of SOMAH Tariff, Ad-hoc Energy Division Data Requests Pertaining to SOMAH</t>
  </si>
  <si>
    <t>All 5 IOUs</t>
  </si>
  <si>
    <t>Cumulative totals for all 5 IOUs</t>
  </si>
  <si>
    <t xml:space="preserve">Utility </t>
  </si>
  <si>
    <t>Total SOMAH IOU Program Administration Expenses (to date)</t>
  </si>
  <si>
    <t>Pacific Gas and Electric Company [1]</t>
  </si>
  <si>
    <t>Southern California Edison [2]</t>
  </si>
  <si>
    <t>San Diego Gas &amp; Electric Company [3]</t>
  </si>
  <si>
    <t>PacifiCorp Company [4]</t>
  </si>
  <si>
    <t>Liberty Utilities Company [5]</t>
  </si>
  <si>
    <t>All IOU Administrative Costs TOTAL (Sum of [1]-[5])</t>
  </si>
  <si>
    <t xml:space="preserve">Non-IOU Incentive and Program Administrative Costs </t>
  </si>
  <si>
    <t>E. Total Funds Accrued in the Reporting Period (Sum of B+C+D)</t>
  </si>
  <si>
    <t xml:space="preserve">I. IOU Administrative Costs TOTAL (Sum of F+G+H) </t>
  </si>
  <si>
    <t>Funding</t>
  </si>
  <si>
    <t>A. Starting Balance of the 6-Month Reporting Period (including Carryover) [1]</t>
  </si>
  <si>
    <t>Non-IOU, Non-PA Implementation Cost</t>
  </si>
  <si>
    <t>M1. Ending Balance of Funds Available to CPUC Energy Division for EM&amp;V [2] (Equals A1 Minus J)</t>
  </si>
  <si>
    <t>[4] Interest accrued in current reporting period of 6 months.</t>
  </si>
  <si>
    <t>C. Interest Accrued in this period [4]</t>
  </si>
  <si>
    <t>D. Funds Received per IOU Co-funding Agreements or similar [5]</t>
  </si>
  <si>
    <t>J. EM&amp;V Amount Transferred to or Expended on behalf of CPUC Energy Division, includes Co-funding Agreements for this purpose [9]</t>
  </si>
  <si>
    <t>[10] Sum of any invoices paid to SOMAH PA for the purposes of incentive payments (including progress and final payments) and program administrative expenses.</t>
  </si>
  <si>
    <t>K. Amount Transfered for SOMAH Customer Incentive Payments to SOMAH Program Administrator [10]</t>
  </si>
  <si>
    <t>M. Ending Balance in Account Balance at Report Date [11] (Equals A Plus E Minus Sum of I, J, K and L)</t>
  </si>
  <si>
    <t>L. Amount Transferred or Expended for SOMAH Co-funding Agreements for SOMAH Program Administrator (PA) administration [10]</t>
  </si>
  <si>
    <t>[7] Contract Management (Staffing, Legal Fees, Contract Processing/Support), Incentive Processing, SOMAH PA Data Requests, Working Group Meetings/Meetings with SOMAH PA, Internal Administration.</t>
  </si>
  <si>
    <t xml:space="preserve">[2] Individual IOU's projected co-funding contributions to Energy Division's annual budget of $500,000 for activities related to implementation and oversight of the SOMAH Program. Use the formula from D.17-12-022, page 36, to determine each IOU's proportion of the total. Per D.17-12-022 OP 14, modified by D.19-03-15, Energy Division's EMV budget comes from the adminitrative budget and subject to those same rules. </t>
  </si>
  <si>
    <t>[8] Operational Billing Activities, Billing System SOMAH Integration, Billing Operations / Ongoing Maintenance, Upfront IT build-out costs, Billing System Integration, System Automation of routine billing for SOMAH VNEM, Account set up (Initial and New Party), Manual routine billing, Exception Processing</t>
  </si>
  <si>
    <t>[9] Sum of any invoices paid to Energy Division or for EM&amp;V on behalf of Energy Division in the report period. Detail the amount/purpose in 'Response to Notes' table below.</t>
  </si>
  <si>
    <t>[11] Semi-Annual Ending Balance is the total of the Starting Balance of the 6-month Period including Carryover and other revenues minus all costs. It is expected to be the basis for the next report's Carryover.</t>
  </si>
  <si>
    <t>Prior Amounts Reported
In Last Report</t>
  </si>
  <si>
    <t>Amounts As of Report Date [12]</t>
  </si>
  <si>
    <t>Forecasted  Amounts (Next 6 Months) [13]</t>
  </si>
  <si>
    <t xml:space="preserve">[3] Response </t>
  </si>
  <si>
    <t>[5] Response</t>
  </si>
  <si>
    <t xml:space="preserve">[9] Response </t>
  </si>
  <si>
    <t>[12] Response</t>
  </si>
  <si>
    <t xml:space="preserve">[13] Response </t>
  </si>
  <si>
    <t>B. Approved ERRA/ECAC funds transferred in this period [3]</t>
  </si>
  <si>
    <t>B1. ERRA/ECAC Budget approved for the current funding year (Information Only) [3A]</t>
  </si>
  <si>
    <t>A1. Starting Sub-Balance of Funds Available to CPUC Energy Division for EM&amp;V (Information Only) [2]</t>
  </si>
  <si>
    <t>Notes, Table 2</t>
  </si>
  <si>
    <r>
      <t xml:space="preserve">Response to Notes, Table 3 </t>
    </r>
    <r>
      <rPr>
        <sz val="11"/>
        <rFont val="Arial"/>
        <family val="2"/>
      </rPr>
      <t>(IOUs will respond to Notes above which require specific information as part of the reporting)</t>
    </r>
  </si>
  <si>
    <t xml:space="preserve">[12] If there are cash flows to the SOMAH Balancing Account not captured in this column, Individual IOUs will describe (with dollar amount, date transferred, and purpose) in the 'Response to Notes' table below. </t>
  </si>
  <si>
    <t>[13] Forecast amounts should be entered for the cells without color; the grayed out cells do not need to be filled in. If no forecast is provided, explain why in 'Resposne to Notes' table below.</t>
  </si>
  <si>
    <t>[3A] Response</t>
  </si>
  <si>
    <t xml:space="preserve">[3] For field "B" include only the Individual IOU's SOMAH funds approved and transfered in this report period, note the transfer date(s) and Decision citation(s) in the 'Response to Notes' table below (per Individual IOU). This is inclusive of all SOMAH funds to be transferred, including SOMAH Actual Set-Aside and any Prior Year True-Up Amounts. </t>
  </si>
  <si>
    <r>
      <t>[3A]  Field "B1" each Individual IOU should include the total SOMAH budgeted amount (actual set-aside and true-up amount) to be set-aside for SOMAH during the report's calendar year (Jan - Dec) and is for informational purposes only. Each Individual IOU in the "Response to Notes" table, list 1) the ERRA/ECAC decision or application and 2) expected CPUC Decision date (if not yet approved). This is not added to the "Ending Balance" and is for information only. Each Individual IOU i</t>
    </r>
    <r>
      <rPr>
        <u/>
        <sz val="11"/>
        <rFont val="Arial"/>
        <family val="2"/>
      </rPr>
      <t>n the July Report</t>
    </r>
    <r>
      <rPr>
        <sz val="11"/>
        <rFont val="Arial"/>
        <family val="2"/>
      </rPr>
      <t xml:space="preserve"> submission, the "Forecasted Amounts" (Excel Column E) should capture the next year's SOMAH Budget request and provide the ERRA/ECAC application number in the 'Response to Notes' table below. If the Individual IOU's ERRA/ECAC Application has not been submitted by the July report submittal date, leave "Forecasted Amounts" (Excel Column E) empty.  </t>
    </r>
  </si>
  <si>
    <t>[5] Lead Individual IOUs for joint contracts invoice the other IOUs for their portion of a contract. Only certain Lead Individual IOUs who are leading contract(s) will complete this line. Each Lead Individual IOU shall list in the 'Response to Notes' table all contract(s) with total budgeted dollar amount(s), start/end dates, and purpose(s). If Lead Individual IOU has a separate balancing account, then indicate that in 'Response To Notes' table, along with basic contract information (total budgeted dollar amount, start/end dates, and purpose) and do not enter a value in Excel Columns C or D in 'SOMAH Program' Table 1.</t>
  </si>
  <si>
    <t>New Template Issued December 2021</t>
  </si>
  <si>
    <t>Source</t>
  </si>
  <si>
    <t>Notes</t>
  </si>
  <si>
    <t>Through December 31, 2021</t>
  </si>
  <si>
    <t>NA</t>
  </si>
  <si>
    <t>Previously</t>
  </si>
  <si>
    <t>Southern California Edison</t>
  </si>
  <si>
    <t>San Diego Gas &amp; Electric</t>
  </si>
  <si>
    <t>PacifiCorp</t>
  </si>
  <si>
    <t>July1, 2021 - December 31, 2021</t>
  </si>
  <si>
    <t>Pacific Gas &amp; Electric</t>
  </si>
  <si>
    <t>Liberty Utilities</t>
  </si>
  <si>
    <t>SOMAH Program Table 2 - Status of SOMAH Balancing Account Funds</t>
  </si>
  <si>
    <t>SOMAH Program Table 3 - Status of SOMAH Balancing Account Funds</t>
  </si>
  <si>
    <t>SOMAH Program Table 4 - Status of SOMAH Balancing Account Funds</t>
  </si>
  <si>
    <t>SOMAH Program Table 5 - Status of SOMAH Balancing Account Funds</t>
  </si>
  <si>
    <t>SOMAH Program Table 6 - Status of SOMAH Balancing Account Funds</t>
  </si>
  <si>
    <t>SOMAH Program Table 7 - Total IOU SOMAH Program Administration Expenses to date</t>
  </si>
  <si>
    <t>Per D.20-12-038, a forecasted amount of $31.6M was directed to be set aside on a quarterly basis in 2021. During the reporting period, $7.9M was transferred to the SOMAHBA in July 2021 and another $7.9M was transferred in October 2021, for a total of $15.8M for the last two quarters of the 2021.</t>
  </si>
  <si>
    <t>As of this report date, PG&amp;E does not have a final decision for its 2022 ERRA forecast (Application A.21-06-001) and therefore does not yet have an approved SOMAH funding amount for this caldenar year. PG&amp;E expects a decision in February 2022. In the November Update to the 2022 ERRA forecast, PG&amp;E proposed a set aside for SOMAH that included $46.41M for 2022 and ($0.19M) for the true-up for 2020, for a total of $46.22M.</t>
  </si>
  <si>
    <t>PG&amp;E does not lead any co-funding agreements for the SOMAH program.</t>
  </si>
  <si>
    <t>PG&amp;E has not received any invoices for EM&amp;V as of this report date.</t>
  </si>
  <si>
    <t>N/A</t>
  </si>
  <si>
    <t xml:space="preserve">SDG&amp;E spent in 2020 $231,237.25 &amp; in 2021 $254,589.80 for a total of  $485,827.05. Once a Co-Funding agreement is established with the other IOUs we can beigin to collect on this balance and on future expenditures related to EM&amp;V.    </t>
  </si>
  <si>
    <t>Liberty transferred $333,475 to the SOMAH balancing account in September of 2021 per D.21-05-005.</t>
  </si>
  <si>
    <t>Liberty's 2022 ECAC Application (A.21-08-003) is scheduled for final decision July 1, 2022. The 2022 SOMAH set aside amount of $437,152 did not include the SOMAH Balancing Account true-up approved in advice letter 165-E. The variance between funds set-aside and the 10% of total GHG allowance revenues is a shortfall of $9,759. Liberty will include this adjustment in its 2022 SOMAH Funding Compliance Advice Letter filing, which will be filed no later than March 1, this year.</t>
  </si>
  <si>
    <t>Expenses related to IT and customer billing are dependent on participation in the Program. Liberty is aware of two participants in its service territory. At the time of this report, Liberty does not anticipate incurring any expenses in this category for the forecasted reporting period. Incremental costs for this category may be recorded in future reporting periods.</t>
  </si>
  <si>
    <t>SCE has not received any invoices for EM&amp;V as of this report date.</t>
  </si>
  <si>
    <t>SCE is the co-funding agreement lead for the SOMAH program.</t>
  </si>
  <si>
    <t>Per D.20-12-035, a forecasted amount of $63,873,613 was transferred to the SOMAHBA in January 2021.</t>
  </si>
  <si>
    <t>These values reflect SOMAH set-aside amounts from quarterly auctions during the relevant reporting periods.</t>
  </si>
  <si>
    <t>PacifiCorp filed application 20-08-002 on August 3, 2020. A decision on the GHG portion of the filing effective March 4, 2021 approves the 2020 actuals of $840,922 and the 2021 amounts (forecast and actual) of $1,537,786. The company is in the process of adapting its accounting processes to fund the SOMAH balancing account based on Forecast set-aside amounts, in accordance with the Commission’s directive in D. 20-04-012. To account for this new process, this $2,378,708 value reflects the 2020 Recorded value ($840,922) plus the 2021 Forecast value ($1,537,786) from PacifiCorp’s 2021 ECAC filing. In future reporting periods, PacifiCorp will include only the subsequent year Forecast value in the Semi-Annual Report. Because PacifiCorp has not yet implemented this new accounting process, the 2021 Forecast value has not yet been transferred into the balancing account. PacifiCorp filed its 2022 ECAC application, 21-08-004, on August 2, 2021, and amended it on January 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</si>
</sst>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_);_(&quot;$&quot;* \(#,##0\);_(&quot;$&quot;* &quot;-&quot;??_);_(@_)"/>
    <numFmt numFmtId="165" formatCode="_([$$-409]* #,##0.00_);_([$$-409]* \(#,##0.00\);_([$$-409]* &quot;-&quot;??_);_(@_)"/>
    <numFmt numFmtId="166" formatCode="_([$$-409]* #,##0_);_([$$-409]* \(#,##0\);_([$$-409]* &quot;-&quot;??_);_(@_)"/>
  </numFmts>
  <fonts count="28" x14ac:knownFonts="1">
    <font>
      <sz val="10"/>
      <name val="Arial"/>
    </font>
    <font>
      <sz val="10"/>
      <name val="Arial"/>
      <family val="2"/>
    </font>
    <font>
      <b/>
      <sz val="12"/>
      <name val="Arial"/>
      <family val="2"/>
    </font>
    <font>
      <b/>
      <sz val="10"/>
      <name val="Arial"/>
      <family val="2"/>
    </font>
    <font>
      <sz val="9"/>
      <name val="Arial"/>
      <family val="2"/>
    </font>
    <font>
      <b/>
      <sz val="12"/>
      <color rgb="FFFF0000"/>
      <name val="Arial"/>
      <family val="2"/>
    </font>
    <font>
      <sz val="10"/>
      <color rgb="FFFF0000"/>
      <name val="Arial"/>
      <family val="2"/>
    </font>
    <font>
      <sz val="10"/>
      <color theme="9" tint="-0.249977111117893"/>
      <name val="Arial"/>
      <family val="2"/>
    </font>
    <font>
      <sz val="12"/>
      <name val="Arial"/>
      <family val="2"/>
    </font>
    <font>
      <b/>
      <sz val="14"/>
      <name val="Arial"/>
      <family val="2"/>
    </font>
    <font>
      <b/>
      <sz val="14"/>
      <color rgb="FFFF0000"/>
      <name val="Arial"/>
      <family val="2"/>
    </font>
    <font>
      <sz val="14"/>
      <color rgb="FFFF0000"/>
      <name val="Arial"/>
      <family val="2"/>
    </font>
    <font>
      <b/>
      <sz val="11"/>
      <name val="Arial"/>
      <family val="2"/>
    </font>
    <font>
      <sz val="11"/>
      <name val="Arial"/>
      <family val="2"/>
    </font>
    <font>
      <b/>
      <sz val="11"/>
      <color rgb="FF000000"/>
      <name val="Arial"/>
      <family val="2"/>
    </font>
    <font>
      <sz val="11"/>
      <color theme="1"/>
      <name val="Arial"/>
      <family val="2"/>
    </font>
    <font>
      <sz val="11"/>
      <color rgb="FF548235"/>
      <name val="Arial"/>
      <family val="2"/>
    </font>
    <font>
      <u/>
      <sz val="11"/>
      <name val="Arial"/>
      <family val="2"/>
    </font>
    <font>
      <i/>
      <sz val="10"/>
      <name val="Arial"/>
      <family val="2"/>
    </font>
    <font>
      <sz val="10"/>
      <name val="Arial"/>
      <family val="2"/>
    </font>
    <font>
      <sz val="9"/>
      <color indexed="81"/>
      <name val="Tahoma"/>
      <family val="2"/>
    </font>
    <font>
      <sz val="10"/>
      <color rgb="FF0070C0"/>
      <name val="Arial"/>
      <family val="2"/>
    </font>
    <font>
      <sz val="11"/>
      <color rgb="FF0070C0"/>
      <name val="Arial"/>
      <family val="2"/>
    </font>
    <font>
      <b/>
      <sz val="10"/>
      <color rgb="FF0070C0"/>
      <name val="Arial"/>
      <family val="2"/>
    </font>
    <font>
      <strike/>
      <sz val="11"/>
      <color rgb="FF0070C0"/>
      <name val="Arial"/>
      <family val="2"/>
    </font>
    <font>
      <sz val="12"/>
      <color rgb="FF0070C0"/>
      <name val="Arial"/>
      <family val="2"/>
    </font>
    <font>
      <sz val="11"/>
      <color rgb="FF000000"/>
      <name val="Arial"/>
      <family val="2"/>
    </font>
    <font>
      <sz val="10"/>
      <name val="Arial"/>
      <family val="2"/>
    </font>
  </fonts>
  <fills count="9">
    <fill>
      <patternFill patternType="none"/>
    </fill>
    <fill>
      <patternFill patternType="gray125"/>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s>
  <borders count="38">
    <border>
      <left/>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s>
  <cellStyleXfs count="9">
    <xf numFmtId="0" fontId="0" fillId="0" borderId="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xf numFmtId="44" fontId="19" fillId="0" borderId="0" applyFont="0" applyFill="0" applyBorder="0" applyAlignment="0" applyProtection="0"/>
    <xf numFmtId="9" fontId="27" fillId="0" borderId="0" applyFont="0" applyFill="0" applyBorder="0" applyAlignment="0" applyProtection="0"/>
  </cellStyleXfs>
  <cellXfs count="177">
    <xf numFmtId="0" fontId="0" fillId="0" borderId="0" xfId="0"/>
    <xf numFmtId="0" fontId="3" fillId="2" borderId="2" xfId="1" applyFont="1" applyFill="1" applyBorder="1"/>
    <xf numFmtId="0" fontId="1" fillId="0" borderId="3" xfId="1" applyFont="1" applyBorder="1"/>
    <xf numFmtId="0" fontId="3" fillId="2" borderId="3" xfId="1" applyFont="1" applyFill="1" applyBorder="1"/>
    <xf numFmtId="0" fontId="1" fillId="0" borderId="6" xfId="1" applyFont="1" applyBorder="1"/>
    <xf numFmtId="0" fontId="3" fillId="2" borderId="2" xfId="1" applyFont="1" applyFill="1" applyBorder="1" applyAlignment="1">
      <alignment horizontal="center" wrapText="1"/>
    </xf>
    <xf numFmtId="0" fontId="6" fillId="0" borderId="0" xfId="2" applyFont="1" applyBorder="1" applyAlignment="1"/>
    <xf numFmtId="0" fontId="1" fillId="0" borderId="4" xfId="1" applyFont="1" applyBorder="1"/>
    <xf numFmtId="0" fontId="0" fillId="0" borderId="0" xfId="0" applyAlignment="1">
      <alignment vertical="center"/>
    </xf>
    <xf numFmtId="0" fontId="8" fillId="0" borderId="0" xfId="0" applyFont="1"/>
    <xf numFmtId="0" fontId="12" fillId="2" borderId="27" xfId="1" applyFont="1" applyFill="1" applyBorder="1" applyAlignment="1">
      <alignment vertical="center"/>
    </xf>
    <xf numFmtId="0" fontId="12" fillId="2" borderId="27" xfId="1" applyFont="1" applyFill="1" applyBorder="1" applyAlignment="1">
      <alignment horizontal="center" vertical="center" wrapText="1"/>
    </xf>
    <xf numFmtId="0" fontId="13" fillId="0" borderId="0" xfId="0" applyFont="1"/>
    <xf numFmtId="0" fontId="12" fillId="2" borderId="23" xfId="1" applyFont="1" applyFill="1" applyBorder="1" applyAlignment="1">
      <alignment vertical="center"/>
    </xf>
    <xf numFmtId="0" fontId="12" fillId="2" borderId="23" xfId="1" applyFont="1" applyFill="1" applyBorder="1"/>
    <xf numFmtId="0" fontId="13" fillId="2" borderId="23" xfId="1" applyFont="1" applyFill="1" applyBorder="1"/>
    <xf numFmtId="0" fontId="12" fillId="2" borderId="23" xfId="1" applyFont="1" applyFill="1" applyBorder="1" applyAlignment="1"/>
    <xf numFmtId="164" fontId="13" fillId="0" borderId="20" xfId="3" applyNumberFormat="1" applyFont="1" applyFill="1" applyBorder="1"/>
    <xf numFmtId="0" fontId="12" fillId="2" borderId="20" xfId="1" applyFont="1" applyFill="1" applyBorder="1" applyAlignment="1"/>
    <xf numFmtId="164" fontId="13" fillId="0" borderId="19" xfId="3" applyNumberFormat="1" applyFont="1" applyFill="1" applyBorder="1"/>
    <xf numFmtId="0" fontId="12" fillId="2" borderId="19" xfId="1" applyFont="1" applyFill="1" applyBorder="1" applyAlignment="1"/>
    <xf numFmtId="0" fontId="14" fillId="4" borderId="23" xfId="0" applyFont="1" applyFill="1" applyBorder="1" applyAlignment="1">
      <alignment vertical="center"/>
    </xf>
    <xf numFmtId="0" fontId="13" fillId="4" borderId="23" xfId="1" applyFont="1" applyFill="1" applyBorder="1"/>
    <xf numFmtId="164" fontId="13" fillId="4" borderId="23" xfId="3" applyNumberFormat="1" applyFont="1" applyFill="1" applyBorder="1"/>
    <xf numFmtId="164" fontId="13" fillId="0" borderId="23" xfId="3" applyNumberFormat="1" applyFont="1" applyFill="1" applyBorder="1"/>
    <xf numFmtId="0" fontId="15" fillId="0" borderId="20" xfId="2" applyFont="1" applyBorder="1" applyAlignment="1">
      <alignment vertical="center" wrapText="1"/>
    </xf>
    <xf numFmtId="165" fontId="13" fillId="6" borderId="20" xfId="1" applyNumberFormat="1" applyFont="1" applyFill="1" applyBorder="1"/>
    <xf numFmtId="0" fontId="12" fillId="4" borderId="23" xfId="2" applyFont="1" applyFill="1" applyBorder="1" applyAlignment="1">
      <alignment vertical="center"/>
    </xf>
    <xf numFmtId="0" fontId="13" fillId="6" borderId="20" xfId="1" applyFont="1" applyFill="1" applyBorder="1"/>
    <xf numFmtId="0" fontId="15" fillId="0" borderId="24" xfId="2" applyFont="1" applyBorder="1" applyAlignment="1">
      <alignment vertical="center" wrapText="1"/>
    </xf>
    <xf numFmtId="0" fontId="13" fillId="6" borderId="24" xfId="1" applyFont="1" applyFill="1" applyBorder="1"/>
    <xf numFmtId="0" fontId="12" fillId="2" borderId="23" xfId="1" applyFont="1" applyFill="1" applyBorder="1" applyAlignment="1">
      <alignment horizontal="center" wrapText="1"/>
    </xf>
    <xf numFmtId="0" fontId="15" fillId="0" borderId="20" xfId="1" applyFont="1" applyBorder="1" applyAlignment="1">
      <alignment vertical="center" wrapText="1"/>
    </xf>
    <xf numFmtId="165" fontId="12" fillId="4" borderId="20" xfId="1" applyNumberFormat="1" applyFont="1" applyFill="1" applyBorder="1" applyAlignment="1">
      <alignment wrapText="1"/>
    </xf>
    <xf numFmtId="165" fontId="12" fillId="4" borderId="23" xfId="1" applyNumberFormat="1" applyFont="1" applyFill="1" applyBorder="1" applyAlignment="1">
      <alignment wrapText="1"/>
    </xf>
    <xf numFmtId="0" fontId="16" fillId="0" borderId="0" xfId="1" applyFont="1" applyBorder="1" applyAlignment="1">
      <alignment horizontal="left" vertical="center" wrapText="1" indent="1"/>
    </xf>
    <xf numFmtId="165" fontId="12" fillId="3" borderId="0" xfId="1" applyNumberFormat="1" applyFont="1" applyFill="1" applyBorder="1" applyAlignment="1">
      <alignment horizontal="center" wrapText="1"/>
    </xf>
    <xf numFmtId="165" fontId="12" fillId="0" borderId="0" xfId="1" applyNumberFormat="1" applyFont="1" applyFill="1" applyBorder="1" applyAlignment="1">
      <alignment wrapText="1"/>
    </xf>
    <xf numFmtId="0" fontId="13" fillId="0" borderId="0" xfId="0" applyFont="1" applyAlignment="1">
      <alignment vertical="center"/>
    </xf>
    <xf numFmtId="0" fontId="12" fillId="5" borderId="20" xfId="1" applyFont="1" applyFill="1" applyBorder="1" applyAlignment="1"/>
    <xf numFmtId="0" fontId="7" fillId="0" borderId="0" xfId="2" applyFont="1" applyBorder="1" applyAlignment="1">
      <alignment vertical="center" wrapText="1"/>
    </xf>
    <xf numFmtId="0" fontId="13" fillId="0" borderId="20" xfId="1" applyFont="1" applyBorder="1" applyAlignment="1">
      <alignment vertical="center" wrapText="1"/>
    </xf>
    <xf numFmtId="0" fontId="13" fillId="0" borderId="19" xfId="1" applyFont="1" applyBorder="1" applyAlignment="1">
      <alignment horizontal="left" vertical="center" wrapText="1"/>
    </xf>
    <xf numFmtId="0" fontId="14" fillId="4" borderId="23" xfId="0" applyFont="1" applyFill="1" applyBorder="1" applyAlignment="1">
      <alignment vertical="center" wrapText="1"/>
    </xf>
    <xf numFmtId="0" fontId="13" fillId="0" borderId="22" xfId="1" applyFont="1" applyBorder="1" applyAlignment="1">
      <alignment vertical="center" wrapText="1"/>
    </xf>
    <xf numFmtId="0" fontId="13" fillId="0" borderId="20" xfId="1" applyFont="1" applyBorder="1" applyAlignment="1">
      <alignment horizontal="left" vertical="center" wrapText="1"/>
    </xf>
    <xf numFmtId="0" fontId="13" fillId="0" borderId="19" xfId="1" applyFont="1" applyBorder="1" applyAlignment="1">
      <alignment vertical="center" wrapText="1"/>
    </xf>
    <xf numFmtId="0" fontId="13" fillId="0" borderId="23" xfId="1" applyFont="1" applyBorder="1" applyAlignment="1">
      <alignment vertical="center" wrapText="1"/>
    </xf>
    <xf numFmtId="0" fontId="12" fillId="0" borderId="20" xfId="0" applyFont="1" applyBorder="1" applyAlignment="1">
      <alignment vertical="center" wrapText="1"/>
    </xf>
    <xf numFmtId="0" fontId="12" fillId="2" borderId="23" xfId="1" applyFont="1" applyFill="1" applyBorder="1" applyAlignment="1">
      <alignment vertical="center" wrapText="1"/>
    </xf>
    <xf numFmtId="0" fontId="12" fillId="0" borderId="20" xfId="1" applyFont="1" applyBorder="1" applyAlignment="1">
      <alignment vertical="center" wrapText="1"/>
    </xf>
    <xf numFmtId="0" fontId="12" fillId="4" borderId="23" xfId="2" applyFont="1" applyFill="1" applyBorder="1" applyAlignment="1">
      <alignment vertical="center" wrapText="1"/>
    </xf>
    <xf numFmtId="0" fontId="15" fillId="0" borderId="23" xfId="1" applyFont="1" applyBorder="1" applyAlignment="1">
      <alignment horizontal="left" vertical="center" wrapText="1"/>
    </xf>
    <xf numFmtId="0" fontId="18" fillId="0" borderId="0" xfId="0" applyFont="1" applyAlignment="1">
      <alignment vertical="center"/>
    </xf>
    <xf numFmtId="164" fontId="12" fillId="2" borderId="27" xfId="7" applyNumberFormat="1" applyFont="1" applyFill="1" applyBorder="1" applyAlignment="1">
      <alignment horizontal="center" vertical="center" wrapText="1"/>
    </xf>
    <xf numFmtId="164" fontId="12" fillId="2" borderId="23" xfId="7" applyNumberFormat="1" applyFont="1" applyFill="1" applyBorder="1"/>
    <xf numFmtId="164" fontId="13" fillId="2" borderId="23" xfId="7" applyNumberFormat="1" applyFont="1" applyFill="1" applyBorder="1"/>
    <xf numFmtId="164" fontId="13" fillId="0" borderId="20" xfId="7" applyNumberFormat="1" applyFont="1" applyBorder="1"/>
    <xf numFmtId="164" fontId="13" fillId="0" borderId="20" xfId="7" applyNumberFormat="1" applyFont="1" applyFill="1" applyBorder="1"/>
    <xf numFmtId="164" fontId="13" fillId="0" borderId="19" xfId="7" applyNumberFormat="1" applyFont="1" applyBorder="1"/>
    <xf numFmtId="164" fontId="13" fillId="0" borderId="19" xfId="7" applyNumberFormat="1" applyFont="1" applyFill="1" applyBorder="1"/>
    <xf numFmtId="164" fontId="13" fillId="4" borderId="23" xfId="7" applyNumberFormat="1" applyFont="1" applyFill="1" applyBorder="1"/>
    <xf numFmtId="164" fontId="13" fillId="0" borderId="22" xfId="7" applyNumberFormat="1" applyFont="1" applyFill="1" applyBorder="1"/>
    <xf numFmtId="164" fontId="13" fillId="0" borderId="23" xfId="7" applyNumberFormat="1" applyFont="1" applyBorder="1"/>
    <xf numFmtId="164" fontId="13" fillId="0" borderId="23" xfId="7" applyNumberFormat="1" applyFont="1" applyFill="1" applyBorder="1"/>
    <xf numFmtId="164" fontId="12" fillId="0" borderId="20" xfId="7" applyNumberFormat="1" applyFont="1" applyBorder="1"/>
    <xf numFmtId="164" fontId="13" fillId="5" borderId="20" xfId="7" applyNumberFormat="1" applyFont="1" applyFill="1" applyBorder="1"/>
    <xf numFmtId="164" fontId="13" fillId="5" borderId="24" xfId="7" applyNumberFormat="1" applyFont="1" applyFill="1" applyBorder="1"/>
    <xf numFmtId="164" fontId="12" fillId="2" borderId="23" xfId="7" applyNumberFormat="1" applyFont="1" applyFill="1" applyBorder="1" applyAlignment="1">
      <alignment horizontal="center" wrapText="1"/>
    </xf>
    <xf numFmtId="164" fontId="12" fillId="3" borderId="20" xfId="7" applyNumberFormat="1" applyFont="1" applyFill="1" applyBorder="1" applyAlignment="1">
      <alignment horizontal="center" wrapText="1"/>
    </xf>
    <xf numFmtId="164" fontId="12" fillId="3" borderId="23" xfId="7" applyNumberFormat="1" applyFont="1" applyFill="1" applyBorder="1" applyAlignment="1">
      <alignment horizontal="center" wrapText="1"/>
    </xf>
    <xf numFmtId="164" fontId="12" fillId="3" borderId="0" xfId="7" applyNumberFormat="1" applyFont="1" applyFill="1" applyBorder="1" applyAlignment="1">
      <alignment horizontal="center" wrapText="1"/>
    </xf>
    <xf numFmtId="164" fontId="13" fillId="0" borderId="0" xfId="7" applyNumberFormat="1" applyFont="1"/>
    <xf numFmtId="164" fontId="0" fillId="0" borderId="0" xfId="7" applyNumberFormat="1" applyFont="1"/>
    <xf numFmtId="164" fontId="3" fillId="2" borderId="3" xfId="7" applyNumberFormat="1" applyFont="1" applyFill="1" applyBorder="1"/>
    <xf numFmtId="166" fontId="13" fillId="0" borderId="23" xfId="3" applyNumberFormat="1" applyFont="1" applyFill="1" applyBorder="1"/>
    <xf numFmtId="164" fontId="13" fillId="0" borderId="24" xfId="7" applyNumberFormat="1" applyFont="1" applyFill="1" applyBorder="1"/>
    <xf numFmtId="164" fontId="12" fillId="5" borderId="20" xfId="7" applyNumberFormat="1" applyFont="1" applyFill="1" applyBorder="1"/>
    <xf numFmtId="164" fontId="13" fillId="0" borderId="20" xfId="7" applyNumberFormat="1" applyFont="1" applyBorder="1" applyAlignment="1">
      <alignment vertical="center"/>
    </xf>
    <xf numFmtId="164" fontId="13" fillId="0" borderId="19" xfId="7" applyNumberFormat="1" applyFont="1" applyBorder="1" applyAlignment="1">
      <alignment horizontal="left" vertical="center" wrapText="1" indent="1"/>
    </xf>
    <xf numFmtId="164" fontId="13" fillId="0" borderId="22" xfId="7" applyNumberFormat="1" applyFont="1" applyBorder="1" applyAlignment="1">
      <alignment vertical="center"/>
    </xf>
    <xf numFmtId="164" fontId="13" fillId="0" borderId="20" xfId="7" applyNumberFormat="1" applyFont="1" applyBorder="1" applyAlignment="1">
      <alignment horizontal="left" vertical="center" wrapText="1" indent="1"/>
    </xf>
    <xf numFmtId="164" fontId="13" fillId="0" borderId="19" xfId="7" applyNumberFormat="1" applyFont="1" applyBorder="1" applyAlignment="1">
      <alignment vertical="center"/>
    </xf>
    <xf numFmtId="164" fontId="13" fillId="0" borderId="23" xfId="7" applyNumberFormat="1" applyFont="1" applyBorder="1" applyAlignment="1">
      <alignment vertical="center"/>
    </xf>
    <xf numFmtId="164" fontId="12" fillId="0" borderId="20" xfId="7" applyNumberFormat="1" applyFont="1" applyBorder="1" applyAlignment="1">
      <alignment vertical="center"/>
    </xf>
    <xf numFmtId="164" fontId="15" fillId="0" borderId="20" xfId="7" applyNumberFormat="1" applyFont="1" applyBorder="1" applyAlignment="1">
      <alignment vertical="center" wrapText="1"/>
    </xf>
    <xf numFmtId="164" fontId="15" fillId="0" borderId="24" xfId="7" applyNumberFormat="1" applyFont="1" applyBorder="1" applyAlignment="1">
      <alignment vertical="center" wrapText="1"/>
    </xf>
    <xf numFmtId="0" fontId="1" fillId="0" borderId="0" xfId="0" applyFont="1"/>
    <xf numFmtId="164" fontId="15" fillId="0" borderId="20" xfId="7" applyNumberFormat="1" applyFont="1" applyFill="1" applyBorder="1" applyAlignment="1">
      <alignment vertical="center" wrapText="1"/>
    </xf>
    <xf numFmtId="164" fontId="12" fillId="0" borderId="23" xfId="7" applyNumberFormat="1" applyFont="1" applyFill="1" applyBorder="1" applyAlignment="1">
      <alignment horizontal="center" wrapText="1"/>
    </xf>
    <xf numFmtId="165" fontId="12" fillId="0" borderId="23" xfId="1" applyNumberFormat="1" applyFont="1" applyFill="1" applyBorder="1" applyAlignment="1">
      <alignment wrapText="1"/>
    </xf>
    <xf numFmtId="0" fontId="13" fillId="0" borderId="0" xfId="0" applyFont="1" applyFill="1"/>
    <xf numFmtId="0" fontId="0" fillId="0" borderId="0" xfId="0" applyFill="1"/>
    <xf numFmtId="0" fontId="12" fillId="0" borderId="20" xfId="1" applyFont="1" applyFill="1" applyBorder="1" applyAlignment="1"/>
    <xf numFmtId="0" fontId="21" fillId="0" borderId="0" xfId="0" applyFont="1" applyAlignment="1">
      <alignment wrapText="1"/>
    </xf>
    <xf numFmtId="0" fontId="22" fillId="0" borderId="0" xfId="0" applyFont="1" applyAlignment="1">
      <alignment wrapText="1"/>
    </xf>
    <xf numFmtId="0" fontId="23" fillId="0" borderId="0" xfId="0" applyFont="1" applyAlignment="1">
      <alignment horizontal="center"/>
    </xf>
    <xf numFmtId="0" fontId="24" fillId="0" borderId="0" xfId="0" applyFont="1" applyAlignment="1">
      <alignment wrapText="1"/>
    </xf>
    <xf numFmtId="0" fontId="22" fillId="0" borderId="0" xfId="0" applyFont="1" applyFill="1"/>
    <xf numFmtId="0" fontId="22" fillId="0" borderId="0" xfId="0" applyFont="1" applyFill="1" applyAlignment="1">
      <alignment wrapText="1"/>
    </xf>
    <xf numFmtId="0" fontId="21" fillId="0" borderId="0" xfId="0" applyFont="1"/>
    <xf numFmtId="0" fontId="25" fillId="0" borderId="0" xfId="0" applyFont="1"/>
    <xf numFmtId="0" fontId="21" fillId="0" borderId="0" xfId="2" applyFont="1" applyBorder="1" applyAlignment="1">
      <alignment vertical="center" wrapText="1"/>
    </xf>
    <xf numFmtId="164" fontId="12" fillId="0" borderId="20" xfId="7" applyNumberFormat="1" applyFont="1" applyFill="1" applyBorder="1" applyAlignment="1">
      <alignment horizontal="center" wrapText="1"/>
    </xf>
    <xf numFmtId="165" fontId="12" fillId="0" borderId="20" xfId="1" applyNumberFormat="1" applyFont="1" applyFill="1" applyBorder="1" applyAlignment="1">
      <alignment wrapText="1"/>
    </xf>
    <xf numFmtId="164" fontId="0" fillId="0" borderId="0" xfId="0" applyNumberFormat="1"/>
    <xf numFmtId="0" fontId="13" fillId="5" borderId="20" xfId="1" applyFont="1" applyFill="1" applyBorder="1" applyAlignment="1"/>
    <xf numFmtId="164" fontId="0" fillId="0" borderId="0" xfId="7" applyNumberFormat="1" applyFont="1" applyFill="1"/>
    <xf numFmtId="164" fontId="0" fillId="0" borderId="0" xfId="0" applyNumberFormat="1" applyFill="1"/>
    <xf numFmtId="164" fontId="13" fillId="0" borderId="20" xfId="3" applyNumberFormat="1" applyFont="1" applyBorder="1"/>
    <xf numFmtId="164" fontId="13" fillId="0" borderId="22" xfId="3" applyNumberFormat="1" applyFont="1" applyFill="1" applyBorder="1"/>
    <xf numFmtId="164" fontId="13" fillId="2" borderId="23" xfId="3" applyNumberFormat="1" applyFont="1" applyFill="1" applyBorder="1"/>
    <xf numFmtId="164" fontId="12" fillId="0" borderId="20" xfId="3" applyNumberFormat="1" applyFont="1" applyBorder="1"/>
    <xf numFmtId="164" fontId="13" fillId="5" borderId="20" xfId="3" applyNumberFormat="1" applyFont="1" applyFill="1" applyBorder="1"/>
    <xf numFmtId="164" fontId="13" fillId="5" borderId="24" xfId="3" applyNumberFormat="1" applyFont="1" applyFill="1" applyBorder="1"/>
    <xf numFmtId="164" fontId="12" fillId="2" borderId="23" xfId="3" applyNumberFormat="1" applyFont="1" applyFill="1" applyBorder="1" applyAlignment="1">
      <alignment horizontal="center" wrapText="1"/>
    </xf>
    <xf numFmtId="164" fontId="12" fillId="0" borderId="20" xfId="3" applyNumberFormat="1" applyFont="1" applyFill="1" applyBorder="1" applyAlignment="1">
      <alignment horizontal="center" wrapText="1"/>
    </xf>
    <xf numFmtId="164" fontId="12" fillId="0" borderId="23" xfId="3" applyNumberFormat="1" applyFont="1" applyFill="1" applyBorder="1" applyAlignment="1">
      <alignment horizontal="center" wrapText="1"/>
    </xf>
    <xf numFmtId="164" fontId="1" fillId="0" borderId="3" xfId="3" applyNumberFormat="1" applyFont="1" applyBorder="1"/>
    <xf numFmtId="164" fontId="13" fillId="8" borderId="19" xfId="7" applyNumberFormat="1" applyFont="1" applyFill="1" applyBorder="1"/>
    <xf numFmtId="164" fontId="12" fillId="8" borderId="23" xfId="7" applyNumberFormat="1" applyFont="1" applyFill="1" applyBorder="1" applyAlignment="1">
      <alignment horizontal="center" wrapText="1"/>
    </xf>
    <xf numFmtId="10" fontId="21" fillId="0" borderId="0" xfId="8" applyNumberFormat="1" applyFont="1"/>
    <xf numFmtId="10" fontId="22" fillId="0" borderId="0" xfId="8" applyNumberFormat="1" applyFont="1" applyAlignment="1">
      <alignment wrapText="1"/>
    </xf>
    <xf numFmtId="164" fontId="1" fillId="8" borderId="3" xfId="3" applyNumberFormat="1" applyFont="1" applyFill="1" applyBorder="1"/>
    <xf numFmtId="164" fontId="1" fillId="8" borderId="5" xfId="7" applyNumberFormat="1" applyFont="1" applyFill="1" applyBorder="1"/>
    <xf numFmtId="0" fontId="13" fillId="0" borderId="19" xfId="2" applyFont="1" applyBorder="1" applyAlignment="1">
      <alignment vertical="center" wrapText="1"/>
    </xf>
    <xf numFmtId="0" fontId="15" fillId="0" borderId="19" xfId="2" applyFont="1" applyBorder="1" applyAlignment="1">
      <alignment vertical="center" wrapText="1"/>
    </xf>
    <xf numFmtId="0" fontId="9" fillId="0" borderId="7" xfId="1" applyFont="1" applyBorder="1" applyAlignment="1">
      <alignment horizontal="center"/>
    </xf>
    <xf numFmtId="0" fontId="9" fillId="0" borderId="8" xfId="1" applyFont="1" applyBorder="1" applyAlignment="1">
      <alignment horizontal="center"/>
    </xf>
    <xf numFmtId="0" fontId="9" fillId="0" borderId="9" xfId="1" applyFont="1" applyBorder="1" applyAlignment="1">
      <alignment horizontal="center"/>
    </xf>
    <xf numFmtId="0" fontId="10" fillId="0" borderId="10" xfId="2" applyFont="1" applyBorder="1" applyAlignment="1">
      <alignment horizontal="center"/>
    </xf>
    <xf numFmtId="0" fontId="10" fillId="0" borderId="0" xfId="2" applyFont="1" applyBorder="1" applyAlignment="1">
      <alignment horizontal="center"/>
    </xf>
    <xf numFmtId="0" fontId="11" fillId="0" borderId="0" xfId="2" applyFont="1" applyBorder="1" applyAlignment="1">
      <alignment horizontal="center"/>
    </xf>
    <xf numFmtId="0" fontId="11" fillId="0" borderId="11" xfId="2" applyFont="1" applyBorder="1" applyAlignment="1">
      <alignment horizontal="center"/>
    </xf>
    <xf numFmtId="0" fontId="9" fillId="0" borderId="15" xfId="1" applyFont="1" applyFill="1" applyBorder="1" applyAlignment="1">
      <alignment horizontal="center"/>
    </xf>
    <xf numFmtId="0" fontId="9" fillId="0" borderId="28" xfId="1" applyFont="1" applyFill="1" applyBorder="1" applyAlignment="1">
      <alignment horizontal="center"/>
    </xf>
    <xf numFmtId="0" fontId="9" fillId="0" borderId="29" xfId="1" applyFont="1" applyFill="1" applyBorder="1" applyAlignment="1">
      <alignment horizontal="center"/>
    </xf>
    <xf numFmtId="0" fontId="12" fillId="7" borderId="30" xfId="1" applyFont="1" applyFill="1" applyBorder="1" applyAlignment="1">
      <alignment horizontal="left" vertical="center" wrapText="1"/>
    </xf>
    <xf numFmtId="0" fontId="12" fillId="7" borderId="21" xfId="1" applyFont="1" applyFill="1" applyBorder="1" applyAlignment="1">
      <alignment horizontal="left" vertical="center" wrapText="1"/>
    </xf>
    <xf numFmtId="0" fontId="13" fillId="0" borderId="20" xfId="2" applyFont="1" applyBorder="1" applyAlignment="1">
      <alignment vertical="center" wrapText="1"/>
    </xf>
    <xf numFmtId="0" fontId="15" fillId="0" borderId="19" xfId="0" applyFont="1" applyBorder="1" applyAlignment="1">
      <alignment vertical="center" wrapText="1"/>
    </xf>
    <xf numFmtId="0" fontId="15" fillId="0" borderId="19" xfId="0" applyFont="1" applyFill="1" applyBorder="1" applyAlignment="1">
      <alignment vertical="center" wrapText="1"/>
    </xf>
    <xf numFmtId="0" fontId="13" fillId="0" borderId="31" xfId="0" applyFont="1" applyBorder="1" applyAlignment="1">
      <alignment horizontal="left" vertical="center"/>
    </xf>
    <xf numFmtId="0" fontId="13" fillId="0" borderId="32" xfId="0" applyFont="1" applyBorder="1" applyAlignment="1">
      <alignment horizontal="left" vertical="center"/>
    </xf>
    <xf numFmtId="0" fontId="13" fillId="0" borderId="33" xfId="0" applyFont="1" applyBorder="1" applyAlignment="1">
      <alignment horizontal="left" vertical="center"/>
    </xf>
    <xf numFmtId="0" fontId="13" fillId="0" borderId="25" xfId="0" applyFont="1" applyBorder="1" applyAlignment="1">
      <alignment horizontal="left" vertical="center" wrapText="1"/>
    </xf>
    <xf numFmtId="0" fontId="13" fillId="0" borderId="26" xfId="0" applyFont="1" applyBorder="1" applyAlignment="1">
      <alignment horizontal="left" vertical="center" wrapText="1"/>
    </xf>
    <xf numFmtId="0" fontId="13" fillId="0" borderId="18" xfId="0" applyFont="1" applyBorder="1" applyAlignment="1">
      <alignment horizontal="left" vertical="center" wrapText="1"/>
    </xf>
    <xf numFmtId="0" fontId="12" fillId="7" borderId="34" xfId="0" applyFont="1" applyFill="1" applyBorder="1" applyAlignment="1">
      <alignment horizontal="left" vertical="center"/>
    </xf>
    <xf numFmtId="0" fontId="12" fillId="7" borderId="35" xfId="0" applyFont="1" applyFill="1" applyBorder="1" applyAlignment="1">
      <alignment horizontal="left" vertical="center"/>
    </xf>
    <xf numFmtId="0" fontId="12" fillId="7" borderId="36" xfId="0" applyFont="1" applyFill="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18" xfId="0" applyFont="1" applyBorder="1" applyAlignment="1">
      <alignment horizontal="left" vertical="center"/>
    </xf>
    <xf numFmtId="0" fontId="13" fillId="0" borderId="0" xfId="2" applyFont="1" applyAlignment="1">
      <alignment horizontal="left" wrapText="1"/>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26" fillId="0" borderId="1" xfId="0" applyFont="1" applyBorder="1" applyAlignment="1">
      <alignment horizontal="left" vertical="top" wrapText="1"/>
    </xf>
    <xf numFmtId="0" fontId="26" fillId="0" borderId="37" xfId="0" applyFont="1" applyBorder="1" applyAlignment="1">
      <alignment horizontal="left" vertical="top" wrapText="1"/>
    </xf>
    <xf numFmtId="0" fontId="8" fillId="0" borderId="8" xfId="0" applyFont="1" applyBorder="1" applyAlignment="1">
      <alignment horizontal="left" wrapText="1"/>
    </xf>
    <xf numFmtId="0" fontId="2" fillId="0" borderId="7" xfId="1" applyFont="1" applyBorder="1" applyAlignment="1">
      <alignment horizontal="center"/>
    </xf>
    <xf numFmtId="0" fontId="2" fillId="0" borderId="8" xfId="1" applyFont="1" applyBorder="1" applyAlignment="1">
      <alignment horizontal="center"/>
    </xf>
    <xf numFmtId="0" fontId="2" fillId="0" borderId="9" xfId="1" applyFont="1" applyBorder="1" applyAlignment="1">
      <alignment horizontal="center"/>
    </xf>
    <xf numFmtId="0" fontId="5" fillId="0" borderId="10" xfId="2" applyFont="1" applyBorder="1" applyAlignment="1">
      <alignment horizontal="center"/>
    </xf>
    <xf numFmtId="0" fontId="5" fillId="0" borderId="0" xfId="2" applyFont="1" applyBorder="1" applyAlignment="1">
      <alignment horizontal="center"/>
    </xf>
    <xf numFmtId="0" fontId="6" fillId="0" borderId="0" xfId="2" applyFont="1" applyBorder="1" applyAlignment="1">
      <alignment horizontal="center"/>
    </xf>
    <xf numFmtId="0" fontId="6" fillId="0" borderId="11" xfId="2" applyFont="1" applyBorder="1" applyAlignment="1">
      <alignment horizontal="center"/>
    </xf>
    <xf numFmtId="0" fontId="2" fillId="0" borderId="12" xfId="1" applyFont="1" applyFill="1" applyBorder="1" applyAlignment="1">
      <alignment horizontal="center"/>
    </xf>
    <xf numFmtId="0" fontId="2" fillId="0" borderId="1" xfId="1" applyFont="1" applyFill="1" applyBorder="1" applyAlignment="1">
      <alignment horizontal="center"/>
    </xf>
    <xf numFmtId="0" fontId="2" fillId="0" borderId="13" xfId="1" applyFont="1" applyFill="1" applyBorder="1" applyAlignment="1">
      <alignment horizontal="center"/>
    </xf>
    <xf numFmtId="0" fontId="2" fillId="0" borderId="7" xfId="1" applyFont="1" applyBorder="1" applyAlignment="1">
      <alignment horizontal="center" wrapText="1"/>
    </xf>
    <xf numFmtId="0" fontId="2" fillId="0" borderId="14" xfId="1" applyFont="1" applyBorder="1" applyAlignment="1">
      <alignment horizontal="center" wrapText="1"/>
    </xf>
    <xf numFmtId="0" fontId="5" fillId="0" borderId="17" xfId="2" applyFont="1" applyBorder="1" applyAlignment="1">
      <alignment horizontal="center"/>
    </xf>
    <xf numFmtId="0" fontId="5" fillId="0" borderId="18" xfId="2" applyFont="1" applyBorder="1" applyAlignment="1">
      <alignment horizontal="center"/>
    </xf>
    <xf numFmtId="0" fontId="2" fillId="0" borderId="15" xfId="1" applyFont="1" applyFill="1" applyBorder="1" applyAlignment="1">
      <alignment horizontal="center"/>
    </xf>
    <xf numFmtId="0" fontId="2" fillId="0" borderId="16" xfId="1" applyFont="1" applyFill="1" applyBorder="1" applyAlignment="1">
      <alignment horizontal="center"/>
    </xf>
  </cellXfs>
  <cellStyles count="9">
    <cellStyle name="Currency" xfId="7" builtinId="4"/>
    <cellStyle name="Currency 2" xfId="3" xr:uid="{259A4C4C-1A48-40A7-B338-FF7821FE097B}"/>
    <cellStyle name="Normal" xfId="0" builtinId="0"/>
    <cellStyle name="Normal 135" xfId="5" xr:uid="{D56F1ED8-993C-46CA-8B5C-821277F79110}"/>
    <cellStyle name="Normal 14" xfId="2" xr:uid="{64DCE539-10DF-431A-B147-46504F32C022}"/>
    <cellStyle name="Normal 2 2 2" xfId="1" xr:uid="{928CA17F-D57C-402B-9434-20FA9B329E5F}"/>
    <cellStyle name="Normal 2 2 2 2" xfId="6" xr:uid="{9772965C-75B0-48F7-B32F-49D7AC486914}"/>
    <cellStyle name="Percent" xfId="8" builtinId="5"/>
    <cellStyle name="Percent 10" xfId="4" xr:uid="{B4BFBA0F-6069-473F-841D-98A754AFCD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by\AppData\Local\Microsoft\Windows\Temporary%20Internet%20Files\Content.Outlook\DOYUAX25\PGE%20Table%2010%20December%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OMAH%20Semi-Annual%20Admin%20Expense_Dec%202021%20Final%20TEMPLATE_Master%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G&amp;E"/>
      <sheetName val="Sheet3"/>
    </sheetNames>
    <sheetDataSet>
      <sheetData sheetId="0">
        <row r="2">
          <cell r="A2">
            <v>13818</v>
          </cell>
        </row>
      </sheetData>
      <sheetData sheetId="1"/>
      <sheetData sheetId="2">
        <row r="1">
          <cell r="C1" t="str">
            <v>HEAP/LiHeap Application Assistance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 IOU (Table 1)_PGE"/>
      <sheetName val="Per IOU (Table 2)_SCE"/>
      <sheetName val="Per IOU (Table 3)_SDGE"/>
      <sheetName val="Per IOU (Table 4)_PacifiCorp"/>
      <sheetName val="Per IOU (Table 5)_Liberty"/>
      <sheetName val="All IOUs (Table 6)"/>
      <sheetName val="Cumulative Costs (Table 7)"/>
    </sheetNames>
    <sheetDataSet>
      <sheetData sheetId="0">
        <row r="18">
          <cell r="D18">
            <v>53513.7</v>
          </cell>
        </row>
      </sheetData>
      <sheetData sheetId="1">
        <row r="18">
          <cell r="D18">
            <v>115160.67</v>
          </cell>
        </row>
      </sheetData>
      <sheetData sheetId="2">
        <row r="18">
          <cell r="D18">
            <v>53184.84</v>
          </cell>
        </row>
      </sheetData>
      <sheetData sheetId="3">
        <row r="18">
          <cell r="D18">
            <v>9098</v>
          </cell>
        </row>
      </sheetData>
      <sheetData sheetId="4">
        <row r="18">
          <cell r="D18">
            <v>3213.8200000000015</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6A27D-2D37-4097-907A-4A07FA85FB70}">
  <sheetPr>
    <pageSetUpPr fitToPage="1"/>
  </sheetPr>
  <dimension ref="B1:K59"/>
  <sheetViews>
    <sheetView zoomScale="60" zoomScaleNormal="60" workbookViewId="0">
      <pane xSplit="2" ySplit="5" topLeftCell="C6" activePane="bottomRight" state="frozen"/>
      <selection activeCell="F8" sqref="F8"/>
      <selection pane="topRight" activeCell="F8" sqref="F8"/>
      <selection pane="bottomLeft" activeCell="F8" sqref="F8"/>
      <selection pane="bottomRight" activeCell="F7" sqref="F7"/>
    </sheetView>
  </sheetViews>
  <sheetFormatPr defaultRowHeight="12.5" x14ac:dyDescent="0.25"/>
  <cols>
    <col min="1" max="1" width="4.08984375" customWidth="1"/>
    <col min="2" max="2" width="79.36328125" style="8" customWidth="1"/>
    <col min="3" max="4" width="31.6328125" style="73" customWidth="1"/>
    <col min="5" max="5" width="27.90625" customWidth="1"/>
    <col min="6" max="6" width="46.08984375" style="100" customWidth="1"/>
    <col min="7" max="10" width="9.1796875" customWidth="1"/>
  </cols>
  <sheetData>
    <row r="1" spans="2:7" ht="18" x14ac:dyDescent="0.4">
      <c r="B1" s="127" t="s">
        <v>0</v>
      </c>
      <c r="C1" s="128"/>
      <c r="D1" s="128"/>
      <c r="E1" s="129"/>
    </row>
    <row r="2" spans="2:7" ht="18" x14ac:dyDescent="0.4">
      <c r="B2" s="130" t="s">
        <v>69</v>
      </c>
      <c r="C2" s="131"/>
      <c r="D2" s="132"/>
      <c r="E2" s="133"/>
    </row>
    <row r="3" spans="2:7" ht="18.5" thickBot="1" x14ac:dyDescent="0.45">
      <c r="B3" s="134" t="s">
        <v>68</v>
      </c>
      <c r="C3" s="135"/>
      <c r="D3" s="135"/>
      <c r="E3" s="136"/>
    </row>
    <row r="4" spans="2:7" ht="28" x14ac:dyDescent="0.3">
      <c r="B4" s="10"/>
      <c r="C4" s="54" t="s">
        <v>40</v>
      </c>
      <c r="D4" s="54" t="s">
        <v>41</v>
      </c>
      <c r="E4" s="11" t="s">
        <v>42</v>
      </c>
      <c r="F4" s="96" t="s">
        <v>61</v>
      </c>
    </row>
    <row r="5" spans="2:7" ht="14.5" thickBot="1" x14ac:dyDescent="0.35">
      <c r="B5" s="13" t="s">
        <v>2</v>
      </c>
      <c r="C5" s="55"/>
      <c r="D5" s="56"/>
      <c r="E5" s="16"/>
      <c r="F5" s="96"/>
    </row>
    <row r="6" spans="2:7" ht="30" customHeight="1" x14ac:dyDescent="0.3">
      <c r="B6" s="78" t="s">
        <v>24</v>
      </c>
      <c r="C6" s="57">
        <v>132277384.06999999</v>
      </c>
      <c r="D6" s="17">
        <f>C25</f>
        <v>171835066.24499997</v>
      </c>
      <c r="E6" s="18"/>
    </row>
    <row r="7" spans="2:7" ht="30" customHeight="1" x14ac:dyDescent="0.3">
      <c r="B7" s="79" t="s">
        <v>50</v>
      </c>
      <c r="C7" s="59">
        <v>501815.11301007774</v>
      </c>
      <c r="D7" s="60">
        <v>602178.13561209338</v>
      </c>
      <c r="E7" s="20"/>
      <c r="F7" s="121">
        <f>+C7/C6</f>
        <v>3.7936576727622745E-3</v>
      </c>
      <c r="G7" s="121">
        <f>+D7/D6</f>
        <v>3.5043960977878428E-3</v>
      </c>
    </row>
    <row r="8" spans="2:7" ht="30" customHeight="1" thickBot="1" x14ac:dyDescent="0.35">
      <c r="B8" s="21" t="s">
        <v>23</v>
      </c>
      <c r="C8" s="61"/>
      <c r="D8" s="61"/>
      <c r="E8" s="16"/>
    </row>
    <row r="9" spans="2:7" ht="30" customHeight="1" x14ac:dyDescent="0.3">
      <c r="B9" s="80" t="s">
        <v>48</v>
      </c>
      <c r="C9" s="57">
        <f>33214576.8625+31609199.49/4</f>
        <v>41116876.734999999</v>
      </c>
      <c r="D9" s="57">
        <f>31609199.49/2</f>
        <v>15804599.744999999</v>
      </c>
      <c r="E9" s="39"/>
    </row>
    <row r="10" spans="2:7" ht="30" customHeight="1" x14ac:dyDescent="0.3">
      <c r="B10" s="81" t="s">
        <v>49</v>
      </c>
      <c r="C10" s="57">
        <f>31609199.49</f>
        <v>31609199.489999998</v>
      </c>
      <c r="D10" s="57">
        <v>0</v>
      </c>
      <c r="E10" s="39"/>
    </row>
    <row r="11" spans="2:7" ht="30" customHeight="1" x14ac:dyDescent="0.3">
      <c r="B11" s="82" t="s">
        <v>28</v>
      </c>
      <c r="C11" s="57">
        <v>67699.41</v>
      </c>
      <c r="D11" s="19">
        <v>55970.36</v>
      </c>
      <c r="E11" s="20"/>
    </row>
    <row r="12" spans="2:7" ht="30" customHeight="1" thickBot="1" x14ac:dyDescent="0.35">
      <c r="B12" s="83" t="s">
        <v>29</v>
      </c>
      <c r="C12" s="63">
        <v>0</v>
      </c>
      <c r="D12" s="24">
        <v>0</v>
      </c>
      <c r="E12" s="16"/>
    </row>
    <row r="13" spans="2:7" ht="30" customHeight="1" x14ac:dyDescent="0.3">
      <c r="B13" s="57" t="s">
        <v>21</v>
      </c>
      <c r="C13" s="57">
        <f>SUM(C9,C11,C12)</f>
        <v>41184576.144999996</v>
      </c>
      <c r="D13" s="57">
        <f>SUM(D9,D11,D12)</f>
        <v>15860570.104999999</v>
      </c>
      <c r="E13" s="18"/>
    </row>
    <row r="14" spans="2:7" ht="30" customHeight="1" thickBot="1" x14ac:dyDescent="0.35">
      <c r="B14" s="13" t="s">
        <v>3</v>
      </c>
      <c r="C14" s="55"/>
      <c r="D14" s="56"/>
      <c r="E14" s="16"/>
    </row>
    <row r="15" spans="2:7" ht="30" customHeight="1" x14ac:dyDescent="0.3">
      <c r="B15" s="78" t="s">
        <v>4</v>
      </c>
      <c r="C15" s="57">
        <v>0</v>
      </c>
      <c r="D15" s="58">
        <v>0</v>
      </c>
      <c r="E15" s="58">
        <v>0</v>
      </c>
    </row>
    <row r="16" spans="2:7" ht="30" customHeight="1" x14ac:dyDescent="0.3">
      <c r="B16" s="82" t="s">
        <v>5</v>
      </c>
      <c r="C16" s="60">
        <v>50413.42</v>
      </c>
      <c r="D16" s="60">
        <v>17355.490000000002</v>
      </c>
      <c r="E16" s="60">
        <v>47000</v>
      </c>
    </row>
    <row r="17" spans="2:11" ht="30" customHeight="1" thickBot="1" x14ac:dyDescent="0.35">
      <c r="B17" s="83" t="s">
        <v>6</v>
      </c>
      <c r="C17" s="63">
        <v>151746.73000000001</v>
      </c>
      <c r="D17" s="64">
        <v>36158.21</v>
      </c>
      <c r="E17" s="75">
        <f>71000/2</f>
        <v>35500</v>
      </c>
    </row>
    <row r="18" spans="2:11" ht="30" customHeight="1" x14ac:dyDescent="0.3">
      <c r="B18" s="84" t="s">
        <v>22</v>
      </c>
      <c r="C18" s="65">
        <f>SUM(C15:C17)</f>
        <v>202160.15000000002</v>
      </c>
      <c r="D18" s="65">
        <f>SUM(D15:D17)</f>
        <v>53513.7</v>
      </c>
      <c r="E18" s="65">
        <f>SUM(E15:E17)</f>
        <v>82500</v>
      </c>
    </row>
    <row r="19" spans="2:11" ht="30" customHeight="1" thickBot="1" x14ac:dyDescent="0.35">
      <c r="B19" s="13" t="s">
        <v>25</v>
      </c>
      <c r="C19" s="55"/>
      <c r="D19" s="56"/>
      <c r="E19" s="15"/>
    </row>
    <row r="20" spans="2:11" ht="30" customHeight="1" x14ac:dyDescent="0.3">
      <c r="B20" s="85" t="s">
        <v>30</v>
      </c>
      <c r="C20" s="57">
        <v>0</v>
      </c>
      <c r="D20" s="57">
        <v>0</v>
      </c>
      <c r="E20" s="26"/>
    </row>
    <row r="21" spans="2:11" ht="30" customHeight="1" thickBot="1" x14ac:dyDescent="0.35">
      <c r="B21" s="27" t="s">
        <v>20</v>
      </c>
      <c r="C21" s="61"/>
      <c r="D21" s="61"/>
      <c r="E21" s="22"/>
    </row>
    <row r="22" spans="2:11" ht="30" customHeight="1" x14ac:dyDescent="0.3">
      <c r="B22" s="85" t="s">
        <v>32</v>
      </c>
      <c r="C22" s="66">
        <v>0</v>
      </c>
      <c r="D22" s="66">
        <v>1201323</v>
      </c>
      <c r="E22" s="28"/>
    </row>
    <row r="23" spans="2:11" ht="30" customHeight="1" x14ac:dyDescent="0.3">
      <c r="B23" s="86" t="s">
        <v>34</v>
      </c>
      <c r="C23" s="76">
        <v>1424733.82</v>
      </c>
      <c r="D23" s="67">
        <v>1550987.32</v>
      </c>
      <c r="E23" s="30"/>
    </row>
    <row r="24" spans="2:11" ht="30" customHeight="1" thickBot="1" x14ac:dyDescent="0.35">
      <c r="B24" s="13" t="s">
        <v>7</v>
      </c>
      <c r="C24" s="68"/>
      <c r="D24" s="68"/>
      <c r="E24" s="31"/>
    </row>
    <row r="25" spans="2:11" ht="30" customHeight="1" x14ac:dyDescent="0.3">
      <c r="B25" s="85" t="s">
        <v>33</v>
      </c>
      <c r="C25" s="69">
        <f>C6+C13-SUM(C18,C20,C22,C23)</f>
        <v>171835066.24499997</v>
      </c>
      <c r="D25" s="69">
        <f>D6+D13-SUM(D18,D20,D22,D23)</f>
        <v>184889812.32999995</v>
      </c>
      <c r="E25" s="33"/>
    </row>
    <row r="26" spans="2:11" ht="30" customHeight="1" thickBot="1" x14ac:dyDescent="0.35">
      <c r="B26" s="85" t="s">
        <v>26</v>
      </c>
      <c r="C26" s="70">
        <f>C7-C20</f>
        <v>501815.11301007774</v>
      </c>
      <c r="D26" s="70">
        <f>D7-D20</f>
        <v>602178.13561209338</v>
      </c>
      <c r="E26" s="34"/>
    </row>
    <row r="27" spans="2:11" ht="14.5" thickBot="1" x14ac:dyDescent="0.35">
      <c r="B27" s="35"/>
      <c r="C27" s="71"/>
      <c r="D27" s="71"/>
      <c r="E27" s="37"/>
    </row>
    <row r="28" spans="2:11" s="9" customFormat="1" ht="16" thickBot="1" x14ac:dyDescent="0.4">
      <c r="B28" s="137" t="s">
        <v>51</v>
      </c>
      <c r="C28" s="138"/>
      <c r="D28" s="138"/>
      <c r="E28" s="138"/>
      <c r="F28" s="101"/>
    </row>
    <row r="29" spans="2:11" s="9" customFormat="1" ht="14.4" customHeight="1" x14ac:dyDescent="0.35">
      <c r="B29" s="139" t="s">
        <v>8</v>
      </c>
      <c r="C29" s="139"/>
      <c r="D29" s="139"/>
      <c r="E29" s="139"/>
      <c r="F29" s="101"/>
    </row>
    <row r="30" spans="2:11" s="9" customFormat="1" ht="14.4" customHeight="1" x14ac:dyDescent="0.35">
      <c r="B30" s="126" t="s">
        <v>36</v>
      </c>
      <c r="C30" s="126"/>
      <c r="D30" s="126"/>
      <c r="E30" s="126"/>
      <c r="F30" s="102"/>
      <c r="G30" s="40"/>
      <c r="H30" s="40"/>
      <c r="I30" s="40"/>
      <c r="J30" s="40"/>
      <c r="K30" s="40"/>
    </row>
    <row r="31" spans="2:11" s="9" customFormat="1" ht="14.4" customHeight="1" x14ac:dyDescent="0.35">
      <c r="B31" s="125" t="s">
        <v>56</v>
      </c>
      <c r="C31" s="125"/>
      <c r="D31" s="125"/>
      <c r="E31" s="125"/>
      <c r="F31" s="101"/>
    </row>
    <row r="32" spans="2:11" s="9" customFormat="1" ht="14.4" customHeight="1" x14ac:dyDescent="0.35">
      <c r="B32" s="125" t="s">
        <v>57</v>
      </c>
      <c r="C32" s="125"/>
      <c r="D32" s="125"/>
      <c r="E32" s="125"/>
      <c r="F32" s="101"/>
    </row>
    <row r="33" spans="2:6" s="9" customFormat="1" ht="14.4" customHeight="1" x14ac:dyDescent="0.35">
      <c r="B33" s="125" t="s">
        <v>27</v>
      </c>
      <c r="C33" s="125"/>
      <c r="D33" s="125"/>
      <c r="E33" s="125"/>
      <c r="F33" s="101"/>
    </row>
    <row r="34" spans="2:6" s="9" customFormat="1" ht="14.4" customHeight="1" x14ac:dyDescent="0.35">
      <c r="B34" s="140" t="s">
        <v>58</v>
      </c>
      <c r="C34" s="140"/>
      <c r="D34" s="140"/>
      <c r="E34" s="140"/>
      <c r="F34" s="101"/>
    </row>
    <row r="35" spans="2:6" s="9" customFormat="1" ht="14.4" customHeight="1" x14ac:dyDescent="0.35">
      <c r="B35" s="125" t="s">
        <v>9</v>
      </c>
      <c r="C35" s="125"/>
      <c r="D35" s="125"/>
      <c r="E35" s="125"/>
      <c r="F35" s="101"/>
    </row>
    <row r="36" spans="2:6" s="9" customFormat="1" ht="14.4" customHeight="1" x14ac:dyDescent="0.35">
      <c r="B36" s="125" t="s">
        <v>35</v>
      </c>
      <c r="C36" s="125"/>
      <c r="D36" s="125"/>
      <c r="E36" s="125"/>
      <c r="F36" s="101"/>
    </row>
    <row r="37" spans="2:6" s="9" customFormat="1" ht="14.4" customHeight="1" x14ac:dyDescent="0.35">
      <c r="B37" s="125" t="s">
        <v>37</v>
      </c>
      <c r="C37" s="125"/>
      <c r="D37" s="125"/>
      <c r="E37" s="125"/>
      <c r="F37" s="101"/>
    </row>
    <row r="38" spans="2:6" s="9" customFormat="1" ht="14.4" customHeight="1" x14ac:dyDescent="0.35">
      <c r="B38" s="126" t="s">
        <v>38</v>
      </c>
      <c r="C38" s="126"/>
      <c r="D38" s="126"/>
      <c r="E38" s="126"/>
      <c r="F38" s="101"/>
    </row>
    <row r="39" spans="2:6" s="9" customFormat="1" ht="14.4" customHeight="1" x14ac:dyDescent="0.35">
      <c r="B39" s="141" t="s">
        <v>31</v>
      </c>
      <c r="C39" s="141"/>
      <c r="D39" s="141"/>
      <c r="E39" s="141"/>
      <c r="F39" s="101"/>
    </row>
    <row r="40" spans="2:6" s="9" customFormat="1" ht="14.4" customHeight="1" x14ac:dyDescent="0.35">
      <c r="B40" s="141" t="s">
        <v>39</v>
      </c>
      <c r="C40" s="141"/>
      <c r="D40" s="141"/>
      <c r="E40" s="141"/>
      <c r="F40" s="101"/>
    </row>
    <row r="41" spans="2:6" s="9" customFormat="1" ht="14.4" customHeight="1" x14ac:dyDescent="0.35">
      <c r="B41" s="141" t="s">
        <v>53</v>
      </c>
      <c r="C41" s="141"/>
      <c r="D41" s="141"/>
      <c r="E41" s="141"/>
      <c r="F41" s="101"/>
    </row>
    <row r="42" spans="2:6" s="9" customFormat="1" ht="14.4" customHeight="1" x14ac:dyDescent="0.35">
      <c r="B42" s="141" t="s">
        <v>54</v>
      </c>
      <c r="C42" s="141"/>
      <c r="D42" s="141"/>
      <c r="E42" s="141"/>
      <c r="F42" s="101"/>
    </row>
    <row r="43" spans="2:6" s="9" customFormat="1" ht="16" thickBot="1" x14ac:dyDescent="0.4">
      <c r="B43" s="38"/>
      <c r="C43" s="72"/>
      <c r="D43" s="72"/>
      <c r="E43" s="12"/>
      <c r="F43" s="101"/>
    </row>
    <row r="44" spans="2:6" s="9" customFormat="1" ht="16" thickBot="1" x14ac:dyDescent="0.4">
      <c r="B44" s="148" t="s">
        <v>52</v>
      </c>
      <c r="C44" s="149"/>
      <c r="D44" s="149"/>
      <c r="E44" s="150"/>
      <c r="F44" s="101"/>
    </row>
    <row r="45" spans="2:6" s="9" customFormat="1" ht="15.5" x14ac:dyDescent="0.35">
      <c r="B45" s="142" t="s">
        <v>43</v>
      </c>
      <c r="C45" s="143"/>
      <c r="D45" s="143"/>
      <c r="E45" s="144"/>
      <c r="F45" s="101"/>
    </row>
    <row r="46" spans="2:6" s="9" customFormat="1" ht="15.5" x14ac:dyDescent="0.35">
      <c r="B46" s="145" t="s">
        <v>77</v>
      </c>
      <c r="C46" s="146"/>
      <c r="D46" s="146"/>
      <c r="E46" s="147"/>
      <c r="F46" s="101"/>
    </row>
    <row r="47" spans="2:6" s="9" customFormat="1" ht="15.5" x14ac:dyDescent="0.35">
      <c r="B47" s="151" t="s">
        <v>55</v>
      </c>
      <c r="C47" s="152"/>
      <c r="D47" s="152"/>
      <c r="E47" s="153"/>
      <c r="F47" s="101"/>
    </row>
    <row r="48" spans="2:6" s="9" customFormat="1" ht="15.5" x14ac:dyDescent="0.35">
      <c r="B48" s="145" t="s">
        <v>78</v>
      </c>
      <c r="C48" s="146"/>
      <c r="D48" s="146"/>
      <c r="E48" s="147"/>
      <c r="F48" s="101"/>
    </row>
    <row r="49" spans="2:6" s="9" customFormat="1" ht="15.5" x14ac:dyDescent="0.35">
      <c r="B49" s="151" t="s">
        <v>44</v>
      </c>
      <c r="C49" s="152"/>
      <c r="D49" s="152"/>
      <c r="E49" s="153"/>
      <c r="F49" s="101"/>
    </row>
    <row r="50" spans="2:6" s="9" customFormat="1" ht="15.5" x14ac:dyDescent="0.35">
      <c r="B50" s="151" t="s">
        <v>79</v>
      </c>
      <c r="C50" s="152"/>
      <c r="D50" s="152"/>
      <c r="E50" s="153"/>
      <c r="F50" s="101"/>
    </row>
    <row r="51" spans="2:6" ht="14" x14ac:dyDescent="0.25">
      <c r="B51" s="151" t="s">
        <v>45</v>
      </c>
      <c r="C51" s="152"/>
      <c r="D51" s="152"/>
      <c r="E51" s="153"/>
    </row>
    <row r="52" spans="2:6" ht="14" x14ac:dyDescent="0.25">
      <c r="B52" s="151" t="s">
        <v>80</v>
      </c>
      <c r="C52" s="152"/>
      <c r="D52" s="152"/>
      <c r="E52" s="153"/>
    </row>
    <row r="53" spans="2:6" ht="14" x14ac:dyDescent="0.25">
      <c r="B53" s="151" t="s">
        <v>46</v>
      </c>
      <c r="C53" s="152"/>
      <c r="D53" s="152"/>
      <c r="E53" s="153"/>
    </row>
    <row r="54" spans="2:6" ht="14" x14ac:dyDescent="0.25">
      <c r="B54" s="151" t="s">
        <v>81</v>
      </c>
      <c r="C54" s="152"/>
      <c r="D54" s="152"/>
      <c r="E54" s="153"/>
    </row>
    <row r="55" spans="2:6" ht="14" x14ac:dyDescent="0.25">
      <c r="B55" s="151" t="s">
        <v>47</v>
      </c>
      <c r="C55" s="152"/>
      <c r="D55" s="152"/>
      <c r="E55" s="153"/>
    </row>
    <row r="56" spans="2:6" ht="14" x14ac:dyDescent="0.25">
      <c r="B56" s="151" t="s">
        <v>81</v>
      </c>
      <c r="C56" s="152"/>
      <c r="D56" s="152"/>
      <c r="E56" s="153"/>
    </row>
    <row r="59" spans="2:6" ht="13" x14ac:dyDescent="0.25">
      <c r="B59" s="53" t="s">
        <v>59</v>
      </c>
    </row>
  </sheetData>
  <mergeCells count="31">
    <mergeCell ref="B47:E47"/>
    <mergeCell ref="B55:E55"/>
    <mergeCell ref="B48:E48"/>
    <mergeCell ref="B56:E56"/>
    <mergeCell ref="B49:E49"/>
    <mergeCell ref="B50:E50"/>
    <mergeCell ref="B51:E51"/>
    <mergeCell ref="B52:E52"/>
    <mergeCell ref="B53:E53"/>
    <mergeCell ref="B54:E54"/>
    <mergeCell ref="B39:E39"/>
    <mergeCell ref="B40:E40"/>
    <mergeCell ref="B41:E41"/>
    <mergeCell ref="B45:E45"/>
    <mergeCell ref="B46:E46"/>
    <mergeCell ref="B42:E42"/>
    <mergeCell ref="B44:E44"/>
    <mergeCell ref="B37:E37"/>
    <mergeCell ref="B38:E38"/>
    <mergeCell ref="B36:E36"/>
    <mergeCell ref="B1:E1"/>
    <mergeCell ref="B2:E2"/>
    <mergeCell ref="B3:E3"/>
    <mergeCell ref="B28:E28"/>
    <mergeCell ref="B29:E29"/>
    <mergeCell ref="B30:E30"/>
    <mergeCell ref="B31:E31"/>
    <mergeCell ref="B32:E32"/>
    <mergeCell ref="B33:E33"/>
    <mergeCell ref="B34:E34"/>
    <mergeCell ref="B35:E35"/>
  </mergeCells>
  <dataValidations count="1">
    <dataValidation type="whole" errorStyle="warning" operator="equal" allowBlank="1" showInputMessage="1" showErrorMessage="1" errorTitle="Start/End Balance" error="End Balance of Prior Reporting Period should be Starting Balance of Current Reporting Period" sqref="D6:D7" xr:uid="{2735E4CE-72F4-4C23-A506-22A561C1D6AA}">
      <formula1>C25</formula1>
    </dataValidation>
  </dataValidations>
  <printOptions headings="1"/>
  <pageMargins left="0.27" right="0.26" top="1" bottom="1" header="0.5" footer="0.5"/>
  <pageSetup scale="91" orientation="landscape" r:id="rId1"/>
  <headerFooter alignWithMargins="0">
    <oddHeader>&amp;C Individual IOU (Table 1) -SOMAH Program IOU Semi-Annual Administrative Expense Report</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E4F5-2545-44AE-86F1-259A9045ADD8}">
  <sheetPr>
    <pageSetUpPr fitToPage="1"/>
  </sheetPr>
  <dimension ref="B1:K59"/>
  <sheetViews>
    <sheetView zoomScale="60" zoomScaleNormal="60" workbookViewId="0">
      <pane xSplit="2" ySplit="5" topLeftCell="C6" activePane="bottomRight" state="frozen"/>
      <selection activeCell="F8" sqref="F8"/>
      <selection pane="topRight" activeCell="F8" sqref="F8"/>
      <selection pane="bottomLeft" activeCell="F8" sqref="F8"/>
      <selection pane="bottomRight" activeCell="D26" sqref="D26"/>
    </sheetView>
  </sheetViews>
  <sheetFormatPr defaultRowHeight="12.5" x14ac:dyDescent="0.25"/>
  <cols>
    <col min="1" max="1" width="4.08984375" customWidth="1"/>
    <col min="2" max="2" width="79.36328125" style="8" customWidth="1"/>
    <col min="3" max="4" width="31.6328125" style="73" customWidth="1"/>
    <col min="5" max="5" width="27.90625" customWidth="1"/>
    <col min="6" max="6" width="46.08984375" style="94" customWidth="1"/>
    <col min="7" max="7" width="9.1796875" customWidth="1"/>
    <col min="8" max="8" width="28.453125" bestFit="1" customWidth="1"/>
    <col min="9" max="9" width="25" bestFit="1" customWidth="1"/>
    <col min="10" max="10" width="9.1796875" customWidth="1"/>
  </cols>
  <sheetData>
    <row r="1" spans="2:9" ht="18" x14ac:dyDescent="0.4">
      <c r="B1" s="127" t="s">
        <v>71</v>
      </c>
      <c r="C1" s="128"/>
      <c r="D1" s="128"/>
      <c r="E1" s="129"/>
    </row>
    <row r="2" spans="2:9" ht="18" x14ac:dyDescent="0.4">
      <c r="B2" s="130" t="s">
        <v>65</v>
      </c>
      <c r="C2" s="131"/>
      <c r="D2" s="132"/>
      <c r="E2" s="133"/>
    </row>
    <row r="3" spans="2:9" ht="18.5" thickBot="1" x14ac:dyDescent="0.45">
      <c r="B3" s="134" t="s">
        <v>68</v>
      </c>
      <c r="C3" s="135"/>
      <c r="D3" s="135"/>
      <c r="E3" s="136"/>
    </row>
    <row r="4" spans="2:9" ht="28" x14ac:dyDescent="0.3">
      <c r="B4" s="10"/>
      <c r="C4" s="54" t="s">
        <v>40</v>
      </c>
      <c r="D4" s="54" t="s">
        <v>41</v>
      </c>
      <c r="E4" s="11" t="s">
        <v>42</v>
      </c>
      <c r="F4" s="96" t="s">
        <v>61</v>
      </c>
      <c r="G4" s="12"/>
      <c r="H4" s="12"/>
      <c r="I4" s="12"/>
    </row>
    <row r="5" spans="2:9" ht="14.5" thickBot="1" x14ac:dyDescent="0.35">
      <c r="B5" s="13" t="s">
        <v>2</v>
      </c>
      <c r="C5" s="55"/>
      <c r="D5" s="56"/>
      <c r="E5" s="16"/>
      <c r="F5" s="96"/>
      <c r="G5" s="12"/>
      <c r="H5" s="12" t="s">
        <v>60</v>
      </c>
      <c r="I5" s="12" t="s">
        <v>61</v>
      </c>
    </row>
    <row r="6" spans="2:9" ht="30" customHeight="1" x14ac:dyDescent="0.3">
      <c r="B6" s="78" t="s">
        <v>24</v>
      </c>
      <c r="C6" s="57">
        <v>157058011.97999999</v>
      </c>
      <c r="D6" s="57">
        <f>C25</f>
        <v>219320142.53999999</v>
      </c>
      <c r="E6" s="18"/>
      <c r="F6" s="95"/>
      <c r="G6" s="12"/>
      <c r="H6" s="12"/>
      <c r="I6" s="12"/>
    </row>
    <row r="7" spans="2:9" ht="30" customHeight="1" x14ac:dyDescent="0.3">
      <c r="B7" s="79" t="s">
        <v>50</v>
      </c>
      <c r="C7" s="59">
        <v>0</v>
      </c>
      <c r="D7" s="119">
        <v>0</v>
      </c>
      <c r="E7" s="20"/>
      <c r="F7" s="95"/>
      <c r="G7" s="12"/>
      <c r="H7" s="12"/>
      <c r="I7" s="12"/>
    </row>
    <row r="8" spans="2:9" ht="30" customHeight="1" thickBot="1" x14ac:dyDescent="0.35">
      <c r="B8" s="21" t="s">
        <v>23</v>
      </c>
      <c r="C8" s="61"/>
      <c r="D8" s="61"/>
      <c r="E8" s="16"/>
      <c r="F8" s="95"/>
      <c r="G8" s="12"/>
      <c r="H8" s="12"/>
      <c r="I8" s="12"/>
    </row>
    <row r="9" spans="2:9" ht="30" customHeight="1" x14ac:dyDescent="0.3">
      <c r="B9" s="80" t="s">
        <v>48</v>
      </c>
      <c r="C9" s="57">
        <v>63966285.119999997</v>
      </c>
      <c r="D9" s="62">
        <v>0</v>
      </c>
      <c r="E9" s="39"/>
      <c r="F9" s="95"/>
      <c r="G9" s="12"/>
      <c r="H9" s="12"/>
      <c r="I9" s="12"/>
    </row>
    <row r="10" spans="2:9" ht="30" customHeight="1" x14ac:dyDescent="0.3">
      <c r="B10" s="81" t="s">
        <v>49</v>
      </c>
      <c r="C10" s="57"/>
      <c r="D10" s="58"/>
      <c r="E10" s="39"/>
      <c r="F10" s="95"/>
      <c r="G10" s="12"/>
      <c r="H10" s="12"/>
      <c r="I10" s="12"/>
    </row>
    <row r="11" spans="2:9" ht="30" customHeight="1" x14ac:dyDescent="0.3">
      <c r="B11" s="82" t="s">
        <v>28</v>
      </c>
      <c r="C11" s="59">
        <v>91612.11</v>
      </c>
      <c r="D11" s="60">
        <v>65981.84</v>
      </c>
      <c r="E11" s="20"/>
      <c r="F11" s="95"/>
      <c r="G11" s="12"/>
      <c r="H11" s="12"/>
      <c r="I11" s="12"/>
    </row>
    <row r="12" spans="2:9" ht="30" customHeight="1" thickBot="1" x14ac:dyDescent="0.35">
      <c r="B12" s="83" t="s">
        <v>29</v>
      </c>
      <c r="C12" s="63"/>
      <c r="D12" s="64"/>
      <c r="E12" s="16"/>
      <c r="F12" s="95"/>
      <c r="G12" s="12"/>
      <c r="H12" s="12"/>
      <c r="I12" s="12"/>
    </row>
    <row r="13" spans="2:9" ht="30" customHeight="1" x14ac:dyDescent="0.3">
      <c r="B13" s="57" t="s">
        <v>21</v>
      </c>
      <c r="C13" s="57">
        <f>SUM(C9,C11,C12)</f>
        <v>64057897.229999997</v>
      </c>
      <c r="D13" s="57">
        <f>SUM(D9,D11,D12)</f>
        <v>65981.84</v>
      </c>
      <c r="E13" s="18"/>
      <c r="F13" s="95"/>
      <c r="G13" s="12"/>
      <c r="H13" s="12"/>
      <c r="I13" s="12"/>
    </row>
    <row r="14" spans="2:9" ht="30" customHeight="1" thickBot="1" x14ac:dyDescent="0.35">
      <c r="B14" s="13" t="s">
        <v>3</v>
      </c>
      <c r="C14" s="55"/>
      <c r="D14" s="56"/>
      <c r="E14" s="16"/>
      <c r="F14" s="95"/>
      <c r="G14" s="12"/>
      <c r="H14" s="12"/>
      <c r="I14" s="12"/>
    </row>
    <row r="15" spans="2:9" ht="30" customHeight="1" x14ac:dyDescent="0.3">
      <c r="B15" s="78" t="s">
        <v>4</v>
      </c>
      <c r="C15" s="57">
        <v>0</v>
      </c>
      <c r="D15" s="58">
        <v>0</v>
      </c>
      <c r="E15" s="58">
        <v>0</v>
      </c>
      <c r="F15" s="95"/>
      <c r="G15" s="12"/>
      <c r="H15" s="12"/>
      <c r="I15" s="12"/>
    </row>
    <row r="16" spans="2:9" ht="30" customHeight="1" x14ac:dyDescent="0.3">
      <c r="B16" s="82" t="s">
        <v>5</v>
      </c>
      <c r="C16" s="60">
        <f>88893.06+8829.82</f>
        <v>97722.880000000005</v>
      </c>
      <c r="D16" s="60">
        <f>96788.99+9317.45</f>
        <v>106106.44</v>
      </c>
      <c r="E16" s="60">
        <v>93000</v>
      </c>
      <c r="F16" s="95"/>
      <c r="G16" s="12"/>
      <c r="H16" s="12"/>
      <c r="I16" s="12"/>
    </row>
    <row r="17" spans="2:11" ht="30" customHeight="1" thickBot="1" x14ac:dyDescent="0.35">
      <c r="B17" s="83" t="s">
        <v>6</v>
      </c>
      <c r="C17" s="63">
        <v>0</v>
      </c>
      <c r="D17" s="64">
        <v>9054.23</v>
      </c>
      <c r="E17" s="64">
        <v>18000</v>
      </c>
      <c r="F17" s="95"/>
      <c r="G17" s="12"/>
      <c r="H17" s="12"/>
      <c r="I17" s="12"/>
    </row>
    <row r="18" spans="2:11" ht="30" customHeight="1" x14ac:dyDescent="0.3">
      <c r="B18" s="84" t="s">
        <v>22</v>
      </c>
      <c r="C18" s="65">
        <f>SUM(C15:C17)</f>
        <v>97722.880000000005</v>
      </c>
      <c r="D18" s="65">
        <f>SUM(D15:D17)</f>
        <v>115160.67</v>
      </c>
      <c r="E18" s="65">
        <f>SUM(E15:E17)</f>
        <v>111000</v>
      </c>
      <c r="F18" s="95"/>
      <c r="G18" s="12"/>
      <c r="H18" s="12"/>
      <c r="I18" s="12"/>
    </row>
    <row r="19" spans="2:11" ht="30" customHeight="1" thickBot="1" x14ac:dyDescent="0.35">
      <c r="B19" s="13" t="s">
        <v>25</v>
      </c>
      <c r="C19" s="55"/>
      <c r="D19" s="56"/>
      <c r="E19" s="15"/>
      <c r="F19" s="95"/>
      <c r="G19" s="12"/>
      <c r="H19" s="12"/>
      <c r="I19" s="12"/>
    </row>
    <row r="20" spans="2:11" ht="30" customHeight="1" x14ac:dyDescent="0.3">
      <c r="B20" s="85" t="s">
        <v>30</v>
      </c>
      <c r="C20" s="57">
        <v>0</v>
      </c>
      <c r="D20" s="57">
        <v>0</v>
      </c>
      <c r="E20" s="26"/>
      <c r="F20" s="95"/>
      <c r="G20" s="12"/>
      <c r="H20" s="12"/>
      <c r="I20" s="12"/>
    </row>
    <row r="21" spans="2:11" ht="30" customHeight="1" thickBot="1" x14ac:dyDescent="0.35">
      <c r="B21" s="27" t="s">
        <v>20</v>
      </c>
      <c r="C21" s="61"/>
      <c r="D21" s="61"/>
      <c r="E21" s="22"/>
      <c r="F21" s="95"/>
      <c r="G21" s="12"/>
      <c r="H21" s="12"/>
      <c r="I21" s="12"/>
    </row>
    <row r="22" spans="2:11" ht="30" customHeight="1" x14ac:dyDescent="0.3">
      <c r="B22" s="85" t="s">
        <v>32</v>
      </c>
      <c r="C22" s="66">
        <v>0</v>
      </c>
      <c r="D22" s="66">
        <v>4787687.8</v>
      </c>
      <c r="E22" s="28"/>
      <c r="F22" s="95"/>
      <c r="G22" s="12"/>
      <c r="H22" s="12"/>
      <c r="I22" s="12"/>
    </row>
    <row r="23" spans="2:11" ht="30" customHeight="1" x14ac:dyDescent="0.3">
      <c r="B23" s="86" t="s">
        <v>34</v>
      </c>
      <c r="C23" s="67">
        <v>1698043.79</v>
      </c>
      <c r="D23" s="67">
        <v>1791816.73</v>
      </c>
      <c r="E23" s="30"/>
      <c r="F23" s="97"/>
      <c r="G23" s="12"/>
      <c r="H23" s="12"/>
      <c r="I23" s="12"/>
    </row>
    <row r="24" spans="2:11" ht="30" customHeight="1" thickBot="1" x14ac:dyDescent="0.35">
      <c r="B24" s="13" t="s">
        <v>7</v>
      </c>
      <c r="C24" s="68"/>
      <c r="D24" s="68"/>
      <c r="E24" s="31"/>
      <c r="F24" s="95"/>
      <c r="G24" s="12"/>
      <c r="H24" s="12"/>
      <c r="I24" s="12"/>
    </row>
    <row r="25" spans="2:11" ht="30" customHeight="1" x14ac:dyDescent="0.3">
      <c r="B25" s="85" t="s">
        <v>33</v>
      </c>
      <c r="C25" s="69">
        <f>C6+C13-SUM(C18,C20,C22,C23)</f>
        <v>219320142.53999999</v>
      </c>
      <c r="D25" s="69">
        <f>D6+D13-SUM(D18,D20,D22,D23)</f>
        <v>212691459.18000001</v>
      </c>
      <c r="E25" s="33"/>
      <c r="F25" s="95"/>
      <c r="G25" s="12"/>
      <c r="H25" s="12"/>
      <c r="I25" s="12"/>
    </row>
    <row r="26" spans="2:11" ht="30" customHeight="1" thickBot="1" x14ac:dyDescent="0.35">
      <c r="B26" s="85" t="s">
        <v>26</v>
      </c>
      <c r="C26" s="70">
        <f>C7-C20</f>
        <v>0</v>
      </c>
      <c r="D26" s="120">
        <f>D7-D20</f>
        <v>0</v>
      </c>
      <c r="E26" s="34"/>
      <c r="F26" s="95"/>
      <c r="G26" s="12"/>
      <c r="H26" s="12"/>
      <c r="I26" s="12"/>
    </row>
    <row r="27" spans="2:11" ht="14.5" thickBot="1" x14ac:dyDescent="0.35">
      <c r="B27" s="35"/>
      <c r="C27" s="71"/>
      <c r="D27" s="71"/>
      <c r="E27" s="37"/>
      <c r="F27" s="95"/>
      <c r="G27" s="12"/>
      <c r="H27" s="12"/>
      <c r="I27" s="12"/>
    </row>
    <row r="28" spans="2:11" s="9" customFormat="1" ht="16" thickBot="1" x14ac:dyDescent="0.4">
      <c r="B28" s="137" t="s">
        <v>51</v>
      </c>
      <c r="C28" s="138"/>
      <c r="D28" s="138"/>
      <c r="E28" s="138"/>
      <c r="F28" s="95"/>
      <c r="G28" s="12"/>
      <c r="H28" s="12"/>
      <c r="I28" s="12"/>
    </row>
    <row r="29" spans="2:11" s="9" customFormat="1" ht="14.4" customHeight="1" x14ac:dyDescent="0.35">
      <c r="B29" s="139" t="s">
        <v>8</v>
      </c>
      <c r="C29" s="139"/>
      <c r="D29" s="139"/>
      <c r="E29" s="139"/>
      <c r="F29" s="101"/>
    </row>
    <row r="30" spans="2:11" s="9" customFormat="1" ht="14.4" customHeight="1" x14ac:dyDescent="0.35">
      <c r="B30" s="126" t="s">
        <v>36</v>
      </c>
      <c r="C30" s="126"/>
      <c r="D30" s="126"/>
      <c r="E30" s="126"/>
      <c r="F30" s="102"/>
      <c r="G30" s="40"/>
      <c r="H30" s="40"/>
      <c r="I30" s="40"/>
      <c r="J30" s="40"/>
      <c r="K30" s="40"/>
    </row>
    <row r="31" spans="2:11" s="9" customFormat="1" ht="14.4" customHeight="1" x14ac:dyDescent="0.35">
      <c r="B31" s="125" t="s">
        <v>56</v>
      </c>
      <c r="C31" s="125"/>
      <c r="D31" s="125"/>
      <c r="E31" s="125"/>
      <c r="F31" s="101"/>
    </row>
    <row r="32" spans="2:11" s="9" customFormat="1" ht="14.4" customHeight="1" x14ac:dyDescent="0.35">
      <c r="B32" s="125" t="s">
        <v>57</v>
      </c>
      <c r="C32" s="125"/>
      <c r="D32" s="125"/>
      <c r="E32" s="125"/>
      <c r="F32" s="101"/>
    </row>
    <row r="33" spans="2:6" s="9" customFormat="1" ht="14.4" customHeight="1" x14ac:dyDescent="0.35">
      <c r="B33" s="125" t="s">
        <v>27</v>
      </c>
      <c r="C33" s="125"/>
      <c r="D33" s="125"/>
      <c r="E33" s="125"/>
      <c r="F33" s="101"/>
    </row>
    <row r="34" spans="2:6" s="9" customFormat="1" ht="14.4" customHeight="1" x14ac:dyDescent="0.35">
      <c r="B34" s="140" t="s">
        <v>58</v>
      </c>
      <c r="C34" s="140"/>
      <c r="D34" s="140"/>
      <c r="E34" s="140"/>
      <c r="F34" s="101"/>
    </row>
    <row r="35" spans="2:6" s="9" customFormat="1" ht="14.4" customHeight="1" x14ac:dyDescent="0.35">
      <c r="B35" s="125" t="s">
        <v>9</v>
      </c>
      <c r="C35" s="125"/>
      <c r="D35" s="125"/>
      <c r="E35" s="125"/>
      <c r="F35" s="101"/>
    </row>
    <row r="36" spans="2:6" s="9" customFormat="1" ht="14.4" customHeight="1" x14ac:dyDescent="0.35">
      <c r="B36" s="125" t="s">
        <v>35</v>
      </c>
      <c r="C36" s="125"/>
      <c r="D36" s="125"/>
      <c r="E36" s="125"/>
      <c r="F36" s="101"/>
    </row>
    <row r="37" spans="2:6" s="9" customFormat="1" ht="14.4" customHeight="1" x14ac:dyDescent="0.35">
      <c r="B37" s="125" t="s">
        <v>37</v>
      </c>
      <c r="C37" s="125"/>
      <c r="D37" s="125"/>
      <c r="E37" s="125"/>
      <c r="F37" s="101"/>
    </row>
    <row r="38" spans="2:6" s="9" customFormat="1" ht="14.4" customHeight="1" x14ac:dyDescent="0.35">
      <c r="B38" s="126" t="s">
        <v>38</v>
      </c>
      <c r="C38" s="126"/>
      <c r="D38" s="126"/>
      <c r="E38" s="126"/>
      <c r="F38" s="101"/>
    </row>
    <row r="39" spans="2:6" s="9" customFormat="1" ht="14.4" customHeight="1" x14ac:dyDescent="0.35">
      <c r="B39" s="141" t="s">
        <v>31</v>
      </c>
      <c r="C39" s="141"/>
      <c r="D39" s="141"/>
      <c r="E39" s="141"/>
      <c r="F39" s="101"/>
    </row>
    <row r="40" spans="2:6" s="9" customFormat="1" ht="14.4" customHeight="1" x14ac:dyDescent="0.35">
      <c r="B40" s="141" t="s">
        <v>39</v>
      </c>
      <c r="C40" s="141"/>
      <c r="D40" s="141"/>
      <c r="E40" s="141"/>
      <c r="F40" s="101"/>
    </row>
    <row r="41" spans="2:6" s="9" customFormat="1" ht="14.4" customHeight="1" x14ac:dyDescent="0.35">
      <c r="B41" s="141" t="s">
        <v>53</v>
      </c>
      <c r="C41" s="141"/>
      <c r="D41" s="141"/>
      <c r="E41" s="141"/>
      <c r="F41" s="101"/>
    </row>
    <row r="42" spans="2:6" s="9" customFormat="1" ht="14.4" customHeight="1" x14ac:dyDescent="0.35">
      <c r="B42" s="141" t="s">
        <v>54</v>
      </c>
      <c r="C42" s="141"/>
      <c r="D42" s="141"/>
      <c r="E42" s="141"/>
      <c r="F42" s="101"/>
    </row>
    <row r="43" spans="2:6" s="9" customFormat="1" ht="16" thickBot="1" x14ac:dyDescent="0.4">
      <c r="B43" s="38"/>
      <c r="C43" s="72"/>
      <c r="D43" s="72"/>
      <c r="E43" s="12"/>
      <c r="F43" s="101"/>
    </row>
    <row r="44" spans="2:6" s="9" customFormat="1" ht="16" thickBot="1" x14ac:dyDescent="0.4">
      <c r="B44" s="148" t="s">
        <v>52</v>
      </c>
      <c r="C44" s="149"/>
      <c r="D44" s="149"/>
      <c r="E44" s="150"/>
      <c r="F44" s="101"/>
    </row>
    <row r="45" spans="2:6" s="9" customFormat="1" ht="15.5" x14ac:dyDescent="0.35">
      <c r="B45" s="142" t="s">
        <v>43</v>
      </c>
      <c r="C45" s="143"/>
      <c r="D45" s="143"/>
      <c r="E45" s="144"/>
      <c r="F45" s="101"/>
    </row>
    <row r="46" spans="2:6" s="9" customFormat="1" ht="15.5" x14ac:dyDescent="0.35">
      <c r="B46" s="145" t="s">
        <v>88</v>
      </c>
      <c r="C46" s="146"/>
      <c r="D46" s="146"/>
      <c r="E46" s="147"/>
      <c r="F46" s="101"/>
    </row>
    <row r="47" spans="2:6" s="9" customFormat="1" ht="15.5" x14ac:dyDescent="0.35">
      <c r="B47" s="151" t="s">
        <v>55</v>
      </c>
      <c r="C47" s="152"/>
      <c r="D47" s="152"/>
      <c r="E47" s="153"/>
      <c r="F47" s="101"/>
    </row>
    <row r="48" spans="2:6" s="9" customFormat="1" ht="15.5" x14ac:dyDescent="0.35">
      <c r="B48" s="145"/>
      <c r="C48" s="146"/>
      <c r="D48" s="146"/>
      <c r="E48" s="147"/>
      <c r="F48" s="101"/>
    </row>
    <row r="49" spans="2:6" s="9" customFormat="1" ht="15.5" x14ac:dyDescent="0.35">
      <c r="B49" s="151" t="s">
        <v>44</v>
      </c>
      <c r="C49" s="152"/>
      <c r="D49" s="152"/>
      <c r="E49" s="153"/>
      <c r="F49" s="101"/>
    </row>
    <row r="50" spans="2:6" s="9" customFormat="1" ht="15.5" x14ac:dyDescent="0.35">
      <c r="B50" s="151" t="s">
        <v>87</v>
      </c>
      <c r="C50" s="152"/>
      <c r="D50" s="152"/>
      <c r="E50" s="153"/>
      <c r="F50" s="101"/>
    </row>
    <row r="51" spans="2:6" ht="14" x14ac:dyDescent="0.25">
      <c r="B51" s="151" t="s">
        <v>45</v>
      </c>
      <c r="C51" s="152"/>
      <c r="D51" s="152"/>
      <c r="E51" s="153"/>
      <c r="F51" s="100"/>
    </row>
    <row r="52" spans="2:6" ht="14" x14ac:dyDescent="0.25">
      <c r="B52" s="151" t="s">
        <v>86</v>
      </c>
      <c r="C52" s="152"/>
      <c r="D52" s="152"/>
      <c r="E52" s="153"/>
      <c r="F52" s="100"/>
    </row>
    <row r="53" spans="2:6" ht="14" x14ac:dyDescent="0.25">
      <c r="B53" s="151" t="s">
        <v>46</v>
      </c>
      <c r="C53" s="152"/>
      <c r="D53" s="152"/>
      <c r="E53" s="153"/>
      <c r="F53" s="100"/>
    </row>
    <row r="54" spans="2:6" ht="14" x14ac:dyDescent="0.25">
      <c r="B54" s="151"/>
      <c r="C54" s="152"/>
      <c r="D54" s="152"/>
      <c r="E54" s="153"/>
      <c r="F54" s="100"/>
    </row>
    <row r="55" spans="2:6" ht="14" x14ac:dyDescent="0.25">
      <c r="B55" s="151" t="s">
        <v>47</v>
      </c>
      <c r="C55" s="152"/>
      <c r="D55" s="152"/>
      <c r="E55" s="153"/>
      <c r="F55" s="100"/>
    </row>
    <row r="56" spans="2:6" ht="14" x14ac:dyDescent="0.25">
      <c r="B56" s="151"/>
      <c r="C56" s="152"/>
      <c r="D56" s="152"/>
      <c r="E56" s="153"/>
      <c r="F56" s="100"/>
    </row>
    <row r="59" spans="2:6" ht="13" x14ac:dyDescent="0.25">
      <c r="B59" s="53" t="s">
        <v>59</v>
      </c>
    </row>
  </sheetData>
  <mergeCells count="31">
    <mergeCell ref="B47:E47"/>
    <mergeCell ref="B48:E48"/>
    <mergeCell ref="B39:E39"/>
    <mergeCell ref="B36:E36"/>
    <mergeCell ref="B37:E37"/>
    <mergeCell ref="B38:E38"/>
    <mergeCell ref="B40:E40"/>
    <mergeCell ref="B42:E42"/>
    <mergeCell ref="B44:E44"/>
    <mergeCell ref="B45:E45"/>
    <mergeCell ref="B46:E46"/>
    <mergeCell ref="B41:E41"/>
    <mergeCell ref="B1:E1"/>
    <mergeCell ref="B2:E2"/>
    <mergeCell ref="B3:E3"/>
    <mergeCell ref="B35:E35"/>
    <mergeCell ref="B30:E30"/>
    <mergeCell ref="B31:E31"/>
    <mergeCell ref="B29:E29"/>
    <mergeCell ref="B33:E33"/>
    <mergeCell ref="B28:E28"/>
    <mergeCell ref="B32:E32"/>
    <mergeCell ref="B34:E34"/>
    <mergeCell ref="B53:E53"/>
    <mergeCell ref="B54:E54"/>
    <mergeCell ref="B55:E55"/>
    <mergeCell ref="B56:E56"/>
    <mergeCell ref="B49:E49"/>
    <mergeCell ref="B50:E50"/>
    <mergeCell ref="B51:E51"/>
    <mergeCell ref="B52:E52"/>
  </mergeCells>
  <dataValidations count="1">
    <dataValidation type="whole" errorStyle="warning" operator="equal" allowBlank="1" showInputMessage="1" showErrorMessage="1" errorTitle="Start/End Balance" error="End Balance of Prior Reporting Period should be Starting Balance of Current Reporting Period" sqref="D7" xr:uid="{CB60D137-EAF7-4D1F-95C5-3FE93CE040AB}">
      <formula1>C26</formula1>
    </dataValidation>
  </dataValidations>
  <printOptions headings="1"/>
  <pageMargins left="0.27" right="0.26" top="1" bottom="1" header="0.5" footer="0.5"/>
  <pageSetup scale="91" orientation="landscape" r:id="rId1"/>
  <headerFooter alignWithMargins="0">
    <oddHeader>&amp;C Individual IOU (Table 1) -SOMAH Program IOU Semi-Annual Administrative Expense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4C46D-D0D9-4D1E-A1CD-9DE721F210B2}">
  <sheetPr>
    <pageSetUpPr fitToPage="1"/>
  </sheetPr>
  <dimension ref="B1:K59"/>
  <sheetViews>
    <sheetView zoomScale="80" zoomScaleNormal="80" workbookViewId="0">
      <pane xSplit="2" ySplit="5" topLeftCell="C6" activePane="bottomRight" state="frozen"/>
      <selection activeCell="F8" sqref="F8"/>
      <selection pane="topRight" activeCell="F8" sqref="F8"/>
      <selection pane="bottomLeft" activeCell="F8" sqref="F8"/>
      <selection pane="bottomRight" activeCell="C16" sqref="C16"/>
    </sheetView>
  </sheetViews>
  <sheetFormatPr defaultRowHeight="12.5" x14ac:dyDescent="0.25"/>
  <cols>
    <col min="1" max="1" width="4.08984375" customWidth="1"/>
    <col min="2" max="2" width="79.36328125" style="8" customWidth="1"/>
    <col min="3" max="4" width="31.6328125" style="73" customWidth="1"/>
    <col min="5" max="5" width="27.90625" customWidth="1"/>
    <col min="6" max="6" width="46.08984375" style="94" customWidth="1"/>
    <col min="7" max="10" width="9.1796875" customWidth="1"/>
  </cols>
  <sheetData>
    <row r="1" spans="2:9" ht="18" x14ac:dyDescent="0.4">
      <c r="B1" s="127" t="s">
        <v>72</v>
      </c>
      <c r="C1" s="128"/>
      <c r="D1" s="128"/>
      <c r="E1" s="129"/>
    </row>
    <row r="2" spans="2:9" ht="18" x14ac:dyDescent="0.4">
      <c r="B2" s="130" t="s">
        <v>66</v>
      </c>
      <c r="C2" s="131"/>
      <c r="D2" s="132"/>
      <c r="E2" s="133"/>
    </row>
    <row r="3" spans="2:9" ht="18.5" thickBot="1" x14ac:dyDescent="0.45">
      <c r="B3" s="134" t="s">
        <v>68</v>
      </c>
      <c r="C3" s="135"/>
      <c r="D3" s="135"/>
      <c r="E3" s="136"/>
    </row>
    <row r="4" spans="2:9" ht="28" x14ac:dyDescent="0.3">
      <c r="B4" s="10"/>
      <c r="C4" s="54" t="s">
        <v>40</v>
      </c>
      <c r="D4" s="54" t="s">
        <v>41</v>
      </c>
      <c r="E4" s="11" t="s">
        <v>42</v>
      </c>
      <c r="F4" s="96" t="s">
        <v>61</v>
      </c>
      <c r="G4" s="12"/>
      <c r="H4" s="12"/>
      <c r="I4" s="12"/>
    </row>
    <row r="5" spans="2:9" ht="14.5" thickBot="1" x14ac:dyDescent="0.35">
      <c r="B5" s="13" t="s">
        <v>2</v>
      </c>
      <c r="C5" s="55"/>
      <c r="D5" s="56"/>
      <c r="E5" s="16"/>
      <c r="F5" s="96"/>
      <c r="G5" s="12"/>
      <c r="H5" s="12"/>
      <c r="I5" s="12"/>
    </row>
    <row r="6" spans="2:9" ht="30" customHeight="1" x14ac:dyDescent="0.3">
      <c r="B6" s="78" t="s">
        <v>24</v>
      </c>
      <c r="C6" s="57">
        <v>37495603.400000006</v>
      </c>
      <c r="D6" s="57">
        <v>52824956.220000006</v>
      </c>
      <c r="E6" s="18"/>
      <c r="F6" s="95"/>
      <c r="G6" s="12"/>
      <c r="H6" s="12"/>
      <c r="I6" s="12"/>
    </row>
    <row r="7" spans="2:9" ht="30" customHeight="1" x14ac:dyDescent="0.3">
      <c r="B7" s="79" t="s">
        <v>50</v>
      </c>
      <c r="C7" s="59">
        <v>500000</v>
      </c>
      <c r="D7" s="60">
        <v>386179.2</v>
      </c>
      <c r="E7" s="20"/>
      <c r="F7" s="122">
        <f>+C7/C6</f>
        <v>1.3334896752188283E-2</v>
      </c>
      <c r="G7" s="122">
        <f>+D7/D6</f>
        <v>7.3105446295436598E-3</v>
      </c>
      <c r="H7" s="12"/>
      <c r="I7" s="12"/>
    </row>
    <row r="8" spans="2:9" ht="30" customHeight="1" thickBot="1" x14ac:dyDescent="0.35">
      <c r="B8" s="21" t="s">
        <v>23</v>
      </c>
      <c r="C8" s="61"/>
      <c r="D8" s="61"/>
      <c r="E8" s="16"/>
      <c r="F8" s="95"/>
      <c r="G8" s="12"/>
      <c r="H8" s="12"/>
      <c r="I8" s="12"/>
    </row>
    <row r="9" spans="2:9" ht="30" customHeight="1" x14ac:dyDescent="0.3">
      <c r="B9" s="80" t="s">
        <v>48</v>
      </c>
      <c r="C9" s="57">
        <v>16743709</v>
      </c>
      <c r="D9" s="62">
        <v>19231326</v>
      </c>
      <c r="E9" s="106">
        <v>0</v>
      </c>
      <c r="F9" s="95"/>
      <c r="G9" s="12"/>
      <c r="H9" s="12"/>
      <c r="I9" s="12"/>
    </row>
    <row r="10" spans="2:9" ht="30" customHeight="1" x14ac:dyDescent="0.3">
      <c r="B10" s="81" t="s">
        <v>49</v>
      </c>
      <c r="C10" s="57">
        <v>0</v>
      </c>
      <c r="D10" s="58">
        <v>0</v>
      </c>
      <c r="E10" s="106">
        <v>0</v>
      </c>
      <c r="F10" s="95"/>
      <c r="G10" s="12"/>
      <c r="H10" s="12"/>
      <c r="I10" s="12"/>
    </row>
    <row r="11" spans="2:9" ht="30" customHeight="1" x14ac:dyDescent="0.3">
      <c r="B11" s="82" t="s">
        <v>28</v>
      </c>
      <c r="C11" s="59">
        <v>20601</v>
      </c>
      <c r="D11" s="60">
        <v>16093</v>
      </c>
      <c r="E11" s="20"/>
      <c r="F11" s="95"/>
      <c r="G11" s="12"/>
      <c r="H11" s="12"/>
      <c r="I11" s="12"/>
    </row>
    <row r="12" spans="2:9" ht="30" customHeight="1" thickBot="1" x14ac:dyDescent="0.35">
      <c r="B12" s="83" t="s">
        <v>29</v>
      </c>
      <c r="C12" s="63">
        <v>0</v>
      </c>
      <c r="D12" s="64">
        <v>0</v>
      </c>
      <c r="E12" s="16"/>
      <c r="F12" s="95"/>
      <c r="G12" s="12"/>
      <c r="H12" s="12"/>
      <c r="I12" s="12"/>
    </row>
    <row r="13" spans="2:9" ht="30" customHeight="1" x14ac:dyDescent="0.3">
      <c r="B13" s="57" t="s">
        <v>21</v>
      </c>
      <c r="C13" s="57">
        <f>SUM(C9,C11,C12)</f>
        <v>16764310</v>
      </c>
      <c r="D13" s="57">
        <f>SUM(D9,D11,D12)</f>
        <v>19247419</v>
      </c>
      <c r="E13" s="18"/>
      <c r="F13" s="95"/>
      <c r="G13" s="12"/>
      <c r="H13" s="12"/>
      <c r="I13" s="12"/>
    </row>
    <row r="14" spans="2:9" ht="30" customHeight="1" thickBot="1" x14ac:dyDescent="0.35">
      <c r="B14" s="13" t="s">
        <v>3</v>
      </c>
      <c r="C14" s="55"/>
      <c r="D14" s="56"/>
      <c r="E14" s="16"/>
      <c r="F14" s="95"/>
      <c r="G14" s="12"/>
      <c r="H14" s="12"/>
      <c r="I14" s="12"/>
    </row>
    <row r="15" spans="2:9" ht="30" customHeight="1" x14ac:dyDescent="0.3">
      <c r="B15" s="78" t="s">
        <v>4</v>
      </c>
      <c r="C15" s="57">
        <v>18992.559999999998</v>
      </c>
      <c r="D15" s="58">
        <v>19578.459999999988</v>
      </c>
      <c r="E15" s="58">
        <v>21000</v>
      </c>
      <c r="F15" s="95"/>
      <c r="G15" s="12"/>
      <c r="H15" s="12"/>
      <c r="I15" s="12"/>
    </row>
    <row r="16" spans="2:9" ht="30" customHeight="1" x14ac:dyDescent="0.3">
      <c r="B16" s="82" t="s">
        <v>5</v>
      </c>
      <c r="C16" s="60">
        <v>29721.469999999998</v>
      </c>
      <c r="D16" s="60">
        <v>33606.380000000012</v>
      </c>
      <c r="E16" s="60">
        <v>35500</v>
      </c>
      <c r="F16" s="95"/>
      <c r="G16" s="12"/>
      <c r="H16" s="12"/>
      <c r="I16" s="12"/>
    </row>
    <row r="17" spans="2:11" ht="30" customHeight="1" thickBot="1" x14ac:dyDescent="0.35">
      <c r="B17" s="83" t="s">
        <v>6</v>
      </c>
      <c r="C17" s="63">
        <v>0</v>
      </c>
      <c r="D17" s="64">
        <v>0</v>
      </c>
      <c r="E17" s="75">
        <v>45000</v>
      </c>
      <c r="F17" s="95"/>
      <c r="G17" s="12"/>
      <c r="H17" s="12"/>
      <c r="I17" s="12"/>
    </row>
    <row r="18" spans="2:11" ht="30" customHeight="1" x14ac:dyDescent="0.3">
      <c r="B18" s="84" t="s">
        <v>22</v>
      </c>
      <c r="C18" s="65">
        <f>SUM(C15:C17)</f>
        <v>48714.03</v>
      </c>
      <c r="D18" s="65">
        <f>SUM(D15:D17)</f>
        <v>53184.84</v>
      </c>
      <c r="E18" s="65">
        <f>SUM(E15:E17)</f>
        <v>101500</v>
      </c>
      <c r="F18" s="95"/>
      <c r="G18" s="12"/>
      <c r="H18" s="12"/>
      <c r="I18" s="12"/>
    </row>
    <row r="19" spans="2:11" ht="30" customHeight="1" thickBot="1" x14ac:dyDescent="0.35">
      <c r="B19" s="13" t="s">
        <v>25</v>
      </c>
      <c r="C19" s="55"/>
      <c r="D19" s="56"/>
      <c r="E19" s="15"/>
      <c r="F19" s="95"/>
      <c r="G19" s="12"/>
      <c r="H19" s="12"/>
      <c r="I19" s="12"/>
    </row>
    <row r="20" spans="2:11" ht="30" customHeight="1" x14ac:dyDescent="0.3">
      <c r="B20" s="85" t="s">
        <v>30</v>
      </c>
      <c r="C20" s="57">
        <v>113820.8</v>
      </c>
      <c r="D20" s="58">
        <v>140769</v>
      </c>
      <c r="E20" s="26"/>
      <c r="F20" s="95"/>
      <c r="G20" s="12"/>
      <c r="H20" s="12"/>
      <c r="I20" s="12"/>
    </row>
    <row r="21" spans="2:11" ht="30" customHeight="1" thickBot="1" x14ac:dyDescent="0.35">
      <c r="B21" s="27" t="s">
        <v>20</v>
      </c>
      <c r="C21" s="61"/>
      <c r="D21" s="61"/>
      <c r="E21" s="22"/>
      <c r="F21" s="95"/>
      <c r="G21" s="12"/>
      <c r="H21" s="12"/>
      <c r="I21" s="12"/>
    </row>
    <row r="22" spans="2:11" ht="30" customHeight="1" x14ac:dyDescent="0.3">
      <c r="B22" s="85" t="s">
        <v>32</v>
      </c>
      <c r="C22" s="66"/>
      <c r="D22" s="66">
        <v>557309</v>
      </c>
      <c r="E22" s="28"/>
      <c r="F22" s="95"/>
      <c r="G22" s="12"/>
      <c r="H22" s="12"/>
      <c r="I22" s="12"/>
    </row>
    <row r="23" spans="2:11" ht="30" customHeight="1" x14ac:dyDescent="0.3">
      <c r="B23" s="86" t="s">
        <v>34</v>
      </c>
      <c r="C23" s="76">
        <v>1272422.3500000001</v>
      </c>
      <c r="D23" s="67">
        <v>416241.27</v>
      </c>
      <c r="E23" s="30"/>
      <c r="F23" s="97"/>
      <c r="G23" s="12"/>
      <c r="H23" s="12"/>
      <c r="I23" s="12"/>
    </row>
    <row r="24" spans="2:11" ht="30" customHeight="1" thickBot="1" x14ac:dyDescent="0.35">
      <c r="B24" s="13" t="s">
        <v>7</v>
      </c>
      <c r="C24" s="68"/>
      <c r="D24" s="68"/>
      <c r="E24" s="31"/>
      <c r="F24" s="95"/>
      <c r="G24" s="12"/>
      <c r="H24" s="12"/>
      <c r="I24" s="12"/>
    </row>
    <row r="25" spans="2:11" ht="30" customHeight="1" x14ac:dyDescent="0.3">
      <c r="B25" s="85" t="s">
        <v>33</v>
      </c>
      <c r="C25" s="69">
        <f>C6+C13-SUM(C18,C20,C22,C23)</f>
        <v>52824956.220000006</v>
      </c>
      <c r="D25" s="69">
        <f>D6+D13-SUM(D18,D20,D22,D23)</f>
        <v>70904871.109999999</v>
      </c>
      <c r="E25" s="33"/>
      <c r="F25" s="95"/>
      <c r="G25" s="12"/>
      <c r="H25" s="12"/>
      <c r="I25" s="12"/>
    </row>
    <row r="26" spans="2:11" ht="30" customHeight="1" thickBot="1" x14ac:dyDescent="0.35">
      <c r="B26" s="85" t="s">
        <v>26</v>
      </c>
      <c r="C26" s="70">
        <f>C7-C20</f>
        <v>386179.2</v>
      </c>
      <c r="D26" s="70">
        <f>D7-D20</f>
        <v>245410.2</v>
      </c>
      <c r="E26" s="34"/>
      <c r="F26" s="95"/>
      <c r="G26" s="12"/>
      <c r="H26" s="12"/>
      <c r="I26" s="12"/>
    </row>
    <row r="27" spans="2:11" ht="14.5" thickBot="1" x14ac:dyDescent="0.35">
      <c r="B27" s="35"/>
      <c r="C27" s="71"/>
      <c r="D27" s="71"/>
      <c r="E27" s="37"/>
      <c r="F27" s="95"/>
      <c r="G27" s="12"/>
      <c r="H27" s="12"/>
      <c r="I27" s="12"/>
    </row>
    <row r="28" spans="2:11" s="9" customFormat="1" ht="16" thickBot="1" x14ac:dyDescent="0.4">
      <c r="B28" s="137" t="s">
        <v>51</v>
      </c>
      <c r="C28" s="138"/>
      <c r="D28" s="138"/>
      <c r="E28" s="138"/>
      <c r="F28" s="95"/>
      <c r="G28" s="12"/>
      <c r="H28" s="12"/>
      <c r="I28" s="12"/>
    </row>
    <row r="29" spans="2:11" s="9" customFormat="1" ht="15.5" x14ac:dyDescent="0.35">
      <c r="B29" s="139" t="s">
        <v>8</v>
      </c>
      <c r="C29" s="139"/>
      <c r="D29" s="139"/>
      <c r="E29" s="139"/>
      <c r="F29" s="95"/>
      <c r="G29" s="12"/>
      <c r="H29" s="12"/>
      <c r="I29" s="12"/>
    </row>
    <row r="30" spans="2:11" s="9" customFormat="1" ht="15.5" x14ac:dyDescent="0.35">
      <c r="B30" s="126" t="s">
        <v>36</v>
      </c>
      <c r="C30" s="126"/>
      <c r="D30" s="126"/>
      <c r="E30" s="126"/>
      <c r="F30" s="95"/>
      <c r="G30" s="12"/>
      <c r="H30" s="40"/>
      <c r="I30" s="40"/>
      <c r="J30" s="40"/>
      <c r="K30" s="40"/>
    </row>
    <row r="31" spans="2:11" s="9" customFormat="1" ht="15.5" x14ac:dyDescent="0.35">
      <c r="B31" s="125" t="s">
        <v>56</v>
      </c>
      <c r="C31" s="125"/>
      <c r="D31" s="125"/>
      <c r="E31" s="125"/>
      <c r="F31" s="95"/>
      <c r="G31" s="12"/>
      <c r="H31" s="12"/>
      <c r="I31" s="12"/>
    </row>
    <row r="32" spans="2:11" s="9" customFormat="1" ht="15.5" x14ac:dyDescent="0.35">
      <c r="B32" s="125" t="s">
        <v>57</v>
      </c>
      <c r="C32" s="125"/>
      <c r="D32" s="125"/>
      <c r="E32" s="125"/>
      <c r="F32" s="95"/>
      <c r="G32" s="12"/>
      <c r="H32" s="12"/>
      <c r="I32" s="12"/>
    </row>
    <row r="33" spans="2:9" s="9" customFormat="1" ht="15.5" x14ac:dyDescent="0.35">
      <c r="B33" s="125" t="s">
        <v>27</v>
      </c>
      <c r="C33" s="125"/>
      <c r="D33" s="125"/>
      <c r="E33" s="125"/>
      <c r="F33" s="95"/>
      <c r="G33" s="12"/>
      <c r="H33" s="12"/>
      <c r="I33" s="12"/>
    </row>
    <row r="34" spans="2:9" s="9" customFormat="1" ht="15.5" x14ac:dyDescent="0.35">
      <c r="B34" s="140" t="s">
        <v>58</v>
      </c>
      <c r="C34" s="140"/>
      <c r="D34" s="140"/>
      <c r="E34" s="140"/>
      <c r="F34" s="95"/>
      <c r="G34" s="12"/>
      <c r="H34" s="12"/>
      <c r="I34" s="12"/>
    </row>
    <row r="35" spans="2:9" s="9" customFormat="1" ht="15.5" x14ac:dyDescent="0.35">
      <c r="B35" s="125" t="s">
        <v>9</v>
      </c>
      <c r="C35" s="125"/>
      <c r="D35" s="125"/>
      <c r="E35" s="125"/>
      <c r="F35" s="95"/>
      <c r="G35" s="12"/>
      <c r="H35" s="12"/>
      <c r="I35" s="12"/>
    </row>
    <row r="36" spans="2:9" s="9" customFormat="1" ht="15.5" x14ac:dyDescent="0.35">
      <c r="B36" s="125" t="s">
        <v>35</v>
      </c>
      <c r="C36" s="125"/>
      <c r="D36" s="125"/>
      <c r="E36" s="125"/>
      <c r="F36" s="95"/>
      <c r="G36" s="12"/>
      <c r="H36" s="12"/>
      <c r="I36" s="12"/>
    </row>
    <row r="37" spans="2:9" s="9" customFormat="1" ht="15.5" x14ac:dyDescent="0.35">
      <c r="B37" s="125" t="s">
        <v>37</v>
      </c>
      <c r="C37" s="125"/>
      <c r="D37" s="125"/>
      <c r="E37" s="125"/>
      <c r="F37" s="95"/>
      <c r="G37" s="12"/>
      <c r="H37" s="12"/>
      <c r="I37" s="12"/>
    </row>
    <row r="38" spans="2:9" s="9" customFormat="1" ht="15.5" x14ac:dyDescent="0.35">
      <c r="B38" s="126" t="s">
        <v>38</v>
      </c>
      <c r="C38" s="126"/>
      <c r="D38" s="126"/>
      <c r="E38" s="126"/>
      <c r="F38" s="95"/>
      <c r="G38" s="12"/>
      <c r="H38" s="12"/>
      <c r="I38" s="12"/>
    </row>
    <row r="39" spans="2:9" s="9" customFormat="1" ht="15.5" x14ac:dyDescent="0.35">
      <c r="B39" s="141" t="s">
        <v>31</v>
      </c>
      <c r="C39" s="141"/>
      <c r="D39" s="141"/>
      <c r="E39" s="141"/>
      <c r="F39" s="95"/>
      <c r="G39" s="12"/>
      <c r="H39" s="12"/>
      <c r="I39" s="12"/>
    </row>
    <row r="40" spans="2:9" s="9" customFormat="1" ht="15.5" x14ac:dyDescent="0.35">
      <c r="B40" s="141" t="s">
        <v>39</v>
      </c>
      <c r="C40" s="141"/>
      <c r="D40" s="141"/>
      <c r="E40" s="141"/>
      <c r="F40" s="95"/>
      <c r="G40" s="12"/>
      <c r="H40" s="12"/>
      <c r="I40" s="12"/>
    </row>
    <row r="41" spans="2:9" s="9" customFormat="1" ht="15.5" x14ac:dyDescent="0.35">
      <c r="B41" s="141" t="s">
        <v>53</v>
      </c>
      <c r="C41" s="141"/>
      <c r="D41" s="141"/>
      <c r="E41" s="141"/>
      <c r="F41" s="95"/>
      <c r="G41" s="12"/>
      <c r="H41" s="12"/>
      <c r="I41" s="12"/>
    </row>
    <row r="42" spans="2:9" s="9" customFormat="1" ht="15.5" x14ac:dyDescent="0.35">
      <c r="B42" s="141" t="s">
        <v>54</v>
      </c>
      <c r="C42" s="141"/>
      <c r="D42" s="141"/>
      <c r="E42" s="141"/>
      <c r="F42" s="95"/>
      <c r="G42" s="12"/>
      <c r="H42" s="12"/>
      <c r="I42" s="12"/>
    </row>
    <row r="43" spans="2:9" s="9" customFormat="1" ht="16" thickBot="1" x14ac:dyDescent="0.4">
      <c r="B43" s="38"/>
      <c r="C43" s="72"/>
      <c r="D43" s="72"/>
      <c r="E43" s="12"/>
      <c r="F43" s="95"/>
      <c r="G43" s="12"/>
      <c r="H43" s="12"/>
      <c r="I43" s="12"/>
    </row>
    <row r="44" spans="2:9" s="9" customFormat="1" ht="16" thickBot="1" x14ac:dyDescent="0.4">
      <c r="B44" s="148" t="s">
        <v>52</v>
      </c>
      <c r="C44" s="149"/>
      <c r="D44" s="149"/>
      <c r="E44" s="150"/>
      <c r="F44" s="154"/>
      <c r="G44" s="154"/>
      <c r="H44" s="12"/>
      <c r="I44" s="12"/>
    </row>
    <row r="45" spans="2:9" s="9" customFormat="1" ht="15.5" x14ac:dyDescent="0.35">
      <c r="B45" s="142" t="s">
        <v>43</v>
      </c>
      <c r="C45" s="143"/>
      <c r="D45" s="143"/>
      <c r="E45" s="144"/>
      <c r="F45" s="95"/>
      <c r="G45" s="12"/>
      <c r="H45" s="12"/>
      <c r="I45" s="12"/>
    </row>
    <row r="46" spans="2:9" s="9" customFormat="1" ht="15.5" x14ac:dyDescent="0.35">
      <c r="B46" s="151"/>
      <c r="C46" s="152"/>
      <c r="D46" s="152"/>
      <c r="E46" s="153"/>
      <c r="F46" s="95"/>
      <c r="G46" s="12"/>
      <c r="H46" s="12"/>
      <c r="I46" s="12"/>
    </row>
    <row r="47" spans="2:9" s="9" customFormat="1" ht="15.5" x14ac:dyDescent="0.35">
      <c r="B47" s="151" t="s">
        <v>55</v>
      </c>
      <c r="C47" s="152"/>
      <c r="D47" s="152"/>
      <c r="E47" s="153"/>
      <c r="F47" s="95"/>
      <c r="G47" s="12"/>
      <c r="H47" s="12"/>
      <c r="I47" s="12"/>
    </row>
    <row r="48" spans="2:9" s="9" customFormat="1" ht="15.5" x14ac:dyDescent="0.35">
      <c r="B48" s="155"/>
      <c r="C48" s="156"/>
      <c r="D48" s="156"/>
      <c r="E48" s="157"/>
      <c r="F48" s="95"/>
      <c r="G48" s="12"/>
      <c r="H48" s="12"/>
      <c r="I48" s="12"/>
    </row>
    <row r="49" spans="2:9" s="9" customFormat="1" ht="15.5" x14ac:dyDescent="0.35">
      <c r="B49" s="151" t="s">
        <v>44</v>
      </c>
      <c r="C49" s="152"/>
      <c r="D49" s="152"/>
      <c r="E49" s="153"/>
      <c r="F49" s="95"/>
      <c r="G49" s="12"/>
      <c r="H49" s="12"/>
      <c r="I49" s="12"/>
    </row>
    <row r="50" spans="2:9" s="9" customFormat="1" ht="15.5" x14ac:dyDescent="0.35">
      <c r="B50" s="151"/>
      <c r="C50" s="152"/>
      <c r="D50" s="152"/>
      <c r="E50" s="153"/>
      <c r="F50" s="95"/>
      <c r="G50" s="12"/>
      <c r="H50" s="12"/>
      <c r="I50" s="12"/>
    </row>
    <row r="51" spans="2:9" ht="14" x14ac:dyDescent="0.3">
      <c r="B51" s="151" t="s">
        <v>45</v>
      </c>
      <c r="C51" s="152"/>
      <c r="D51" s="152"/>
      <c r="E51" s="153"/>
      <c r="F51" s="95"/>
      <c r="G51" s="12"/>
      <c r="H51" s="12"/>
      <c r="I51" s="12"/>
    </row>
    <row r="52" spans="2:9" ht="25.75" customHeight="1" x14ac:dyDescent="0.3">
      <c r="B52" s="145" t="s">
        <v>82</v>
      </c>
      <c r="C52" s="146"/>
      <c r="D52" s="146"/>
      <c r="E52" s="147"/>
      <c r="F52" s="95"/>
      <c r="G52" s="12"/>
      <c r="H52" s="12"/>
      <c r="I52" s="12"/>
    </row>
    <row r="53" spans="2:9" ht="14" x14ac:dyDescent="0.3">
      <c r="B53" s="151" t="s">
        <v>46</v>
      </c>
      <c r="C53" s="152"/>
      <c r="D53" s="152"/>
      <c r="E53" s="153"/>
      <c r="F53" s="95"/>
      <c r="G53" s="12"/>
      <c r="H53" s="12"/>
      <c r="I53" s="12"/>
    </row>
    <row r="54" spans="2:9" ht="14" x14ac:dyDescent="0.3">
      <c r="B54" s="151"/>
      <c r="C54" s="152"/>
      <c r="D54" s="152"/>
      <c r="E54" s="153"/>
      <c r="F54" s="95"/>
      <c r="G54" s="12"/>
      <c r="H54" s="12"/>
      <c r="I54" s="12"/>
    </row>
    <row r="55" spans="2:9" ht="14" x14ac:dyDescent="0.3">
      <c r="B55" s="151" t="s">
        <v>47</v>
      </c>
      <c r="C55" s="152"/>
      <c r="D55" s="152"/>
      <c r="E55" s="153"/>
      <c r="F55" s="95"/>
      <c r="G55" s="12"/>
      <c r="H55" s="12"/>
      <c r="I55" s="12"/>
    </row>
    <row r="56" spans="2:9" ht="14" x14ac:dyDescent="0.3">
      <c r="B56" s="151"/>
      <c r="C56" s="152"/>
      <c r="D56" s="152"/>
      <c r="E56" s="153"/>
      <c r="F56" s="95"/>
      <c r="G56" s="12"/>
      <c r="H56" s="12"/>
      <c r="I56" s="12"/>
    </row>
    <row r="59" spans="2:9" ht="13" x14ac:dyDescent="0.25">
      <c r="B59" s="53" t="s">
        <v>59</v>
      </c>
    </row>
  </sheetData>
  <mergeCells count="32">
    <mergeCell ref="B46:E46"/>
    <mergeCell ref="B47:E47"/>
    <mergeCell ref="B55:E55"/>
    <mergeCell ref="B48:E48"/>
    <mergeCell ref="B56:E56"/>
    <mergeCell ref="B49:E49"/>
    <mergeCell ref="B50:E50"/>
    <mergeCell ref="B51:E51"/>
    <mergeCell ref="B52:E52"/>
    <mergeCell ref="B53:E53"/>
    <mergeCell ref="B54:E54"/>
    <mergeCell ref="B39:E39"/>
    <mergeCell ref="B40:E40"/>
    <mergeCell ref="B41:E41"/>
    <mergeCell ref="F44:G44"/>
    <mergeCell ref="B45:E45"/>
    <mergeCell ref="B42:E42"/>
    <mergeCell ref="B44:E44"/>
    <mergeCell ref="B37:E37"/>
    <mergeCell ref="B38:E38"/>
    <mergeCell ref="B36:E36"/>
    <mergeCell ref="B1:E1"/>
    <mergeCell ref="B2:E2"/>
    <mergeCell ref="B3:E3"/>
    <mergeCell ref="B28:E28"/>
    <mergeCell ref="B29:E29"/>
    <mergeCell ref="B30:E30"/>
    <mergeCell ref="B31:E31"/>
    <mergeCell ref="B32:E32"/>
    <mergeCell ref="B33:E33"/>
    <mergeCell ref="B34:E34"/>
    <mergeCell ref="B35:E35"/>
  </mergeCells>
  <dataValidations count="1">
    <dataValidation type="whole" errorStyle="warning" operator="equal" allowBlank="1" showInputMessage="1" showErrorMessage="1" errorTitle="Start/End Balance" error="End Balance of Prior Reporting Period should be Starting Balance of Current Reporting Period" sqref="D7" xr:uid="{C49FCD60-607B-4CC6-89F0-86256F2070F6}">
      <formula1>C26</formula1>
    </dataValidation>
  </dataValidations>
  <printOptions headings="1"/>
  <pageMargins left="0.27" right="0.26" top="1" bottom="1" header="0.5" footer="0.5"/>
  <pageSetup scale="91" orientation="landscape" r:id="rId1"/>
  <headerFooter alignWithMargins="0">
    <oddHeader>&amp;C Individual IOU (Table 1) -SOMAH Program IOU Semi-Annual Administrative Expense Report</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555CC-A3AE-45AE-A736-E93208ADD912}">
  <sheetPr>
    <pageSetUpPr fitToPage="1"/>
  </sheetPr>
  <dimension ref="B1:K59"/>
  <sheetViews>
    <sheetView zoomScale="40" zoomScaleNormal="40" workbookViewId="0">
      <pane xSplit="2" ySplit="5" topLeftCell="C6" activePane="bottomRight" state="frozen"/>
      <selection activeCell="F8" sqref="F8"/>
      <selection pane="topRight" activeCell="F8" sqref="F8"/>
      <selection pane="bottomLeft" activeCell="F8" sqref="F8"/>
      <selection pane="bottomRight" activeCell="C6" sqref="C6"/>
    </sheetView>
  </sheetViews>
  <sheetFormatPr defaultRowHeight="12.5" x14ac:dyDescent="0.25"/>
  <cols>
    <col min="1" max="1" width="4.08984375" customWidth="1"/>
    <col min="2" max="2" width="79.36328125" style="8" customWidth="1"/>
    <col min="3" max="4" width="31.6328125" style="73" customWidth="1"/>
    <col min="5" max="5" width="27.90625" customWidth="1"/>
    <col min="6" max="6" width="46.08984375" style="94" customWidth="1"/>
    <col min="7" max="10" width="9.1796875" customWidth="1"/>
  </cols>
  <sheetData>
    <row r="1" spans="2:9" ht="18" x14ac:dyDescent="0.4">
      <c r="B1" s="127" t="s">
        <v>73</v>
      </c>
      <c r="C1" s="128"/>
      <c r="D1" s="128"/>
      <c r="E1" s="129"/>
    </row>
    <row r="2" spans="2:9" ht="18" x14ac:dyDescent="0.4">
      <c r="B2" s="130" t="s">
        <v>67</v>
      </c>
      <c r="C2" s="131"/>
      <c r="D2" s="132"/>
      <c r="E2" s="133"/>
    </row>
    <row r="3" spans="2:9" ht="18.5" thickBot="1" x14ac:dyDescent="0.45">
      <c r="B3" s="134" t="s">
        <v>68</v>
      </c>
      <c r="C3" s="135"/>
      <c r="D3" s="135"/>
      <c r="E3" s="136"/>
    </row>
    <row r="4" spans="2:9" ht="28" x14ac:dyDescent="0.3">
      <c r="B4" s="10"/>
      <c r="C4" s="54" t="s">
        <v>40</v>
      </c>
      <c r="D4" s="54" t="s">
        <v>41</v>
      </c>
      <c r="E4" s="11" t="s">
        <v>42</v>
      </c>
      <c r="F4" s="96" t="s">
        <v>61</v>
      </c>
      <c r="G4" s="12"/>
      <c r="H4" s="12"/>
      <c r="I4" s="12"/>
    </row>
    <row r="5" spans="2:9" ht="14.5" thickBot="1" x14ac:dyDescent="0.35">
      <c r="B5" s="13" t="s">
        <v>2</v>
      </c>
      <c r="C5" s="55"/>
      <c r="D5" s="56"/>
      <c r="E5" s="16"/>
      <c r="F5" s="96"/>
      <c r="G5" s="12"/>
      <c r="H5" s="12"/>
      <c r="I5" s="12"/>
    </row>
    <row r="6" spans="2:9" ht="30" customHeight="1" x14ac:dyDescent="0.3">
      <c r="B6" s="78" t="s">
        <v>24</v>
      </c>
      <c r="C6" s="57">
        <v>5106931</v>
      </c>
      <c r="D6" s="109">
        <f>C25</f>
        <v>5604251</v>
      </c>
      <c r="E6" s="18"/>
      <c r="F6" s="95"/>
      <c r="G6" s="12"/>
      <c r="H6" s="12"/>
      <c r="I6" s="12"/>
    </row>
    <row r="7" spans="2:9" ht="30" customHeight="1" x14ac:dyDescent="0.3">
      <c r="B7" s="79" t="s">
        <v>50</v>
      </c>
      <c r="C7" s="59">
        <v>3475</v>
      </c>
      <c r="D7" s="19">
        <v>3275</v>
      </c>
      <c r="E7" s="20"/>
      <c r="F7" s="95"/>
      <c r="G7" s="12"/>
      <c r="H7" s="12"/>
      <c r="I7" s="12"/>
    </row>
    <row r="8" spans="2:9" ht="30" customHeight="1" thickBot="1" x14ac:dyDescent="0.35">
      <c r="B8" s="21" t="s">
        <v>23</v>
      </c>
      <c r="C8" s="61"/>
      <c r="D8" s="23"/>
      <c r="E8" s="16"/>
      <c r="F8" s="95"/>
      <c r="G8" s="12"/>
      <c r="H8" s="12"/>
      <c r="I8" s="12"/>
    </row>
    <row r="9" spans="2:9" ht="30" customHeight="1" x14ac:dyDescent="0.3">
      <c r="B9" s="80" t="s">
        <v>48</v>
      </c>
      <c r="C9" s="57">
        <v>502950</v>
      </c>
      <c r="D9" s="110">
        <v>708530</v>
      </c>
      <c r="E9" s="62">
        <v>533074</v>
      </c>
      <c r="F9" s="95"/>
      <c r="G9" s="12"/>
      <c r="H9" s="12"/>
      <c r="I9" s="12"/>
    </row>
    <row r="10" spans="2:9" ht="30" customHeight="1" x14ac:dyDescent="0.3">
      <c r="B10" s="81" t="s">
        <v>49</v>
      </c>
      <c r="C10" s="57">
        <v>2378708</v>
      </c>
      <c r="D10" s="17">
        <v>1066147</v>
      </c>
      <c r="E10" s="106">
        <v>0</v>
      </c>
      <c r="F10" s="95"/>
      <c r="G10" s="12"/>
      <c r="H10" s="12"/>
      <c r="I10" s="12"/>
    </row>
    <row r="11" spans="2:9" ht="30" customHeight="1" x14ac:dyDescent="0.3">
      <c r="B11" s="82" t="s">
        <v>28</v>
      </c>
      <c r="C11" s="59">
        <v>2172</v>
      </c>
      <c r="D11" s="19">
        <v>1779</v>
      </c>
      <c r="E11" s="20"/>
      <c r="F11" s="95"/>
      <c r="G11" s="12"/>
      <c r="H11" s="12"/>
      <c r="I11" s="12"/>
    </row>
    <row r="12" spans="2:9" ht="30" customHeight="1" thickBot="1" x14ac:dyDescent="0.35">
      <c r="B12" s="83" t="s">
        <v>29</v>
      </c>
      <c r="C12" s="63" t="s">
        <v>63</v>
      </c>
      <c r="D12" s="24" t="s">
        <v>63</v>
      </c>
      <c r="E12" s="16"/>
      <c r="F12" s="95"/>
      <c r="G12" s="12"/>
      <c r="H12" s="12"/>
      <c r="I12" s="12"/>
    </row>
    <row r="13" spans="2:9" s="92" customFormat="1" ht="30" customHeight="1" x14ac:dyDescent="0.3">
      <c r="B13" s="58" t="s">
        <v>21</v>
      </c>
      <c r="C13" s="58">
        <f>SUM(C9,C11,C12)</f>
        <v>505122</v>
      </c>
      <c r="D13" s="17">
        <f>SUM(D9,D11,D12)</f>
        <v>710309</v>
      </c>
      <c r="E13" s="93"/>
      <c r="F13" s="98"/>
      <c r="G13" s="91"/>
      <c r="H13" s="91"/>
      <c r="I13" s="91"/>
    </row>
    <row r="14" spans="2:9" ht="30" customHeight="1" thickBot="1" x14ac:dyDescent="0.35">
      <c r="B14" s="13" t="s">
        <v>3</v>
      </c>
      <c r="C14" s="55"/>
      <c r="D14" s="111"/>
      <c r="E14" s="16"/>
      <c r="F14" s="95"/>
      <c r="G14" s="12"/>
      <c r="H14" s="12"/>
      <c r="I14" s="12"/>
    </row>
    <row r="15" spans="2:9" ht="30" customHeight="1" x14ac:dyDescent="0.3">
      <c r="B15" s="78" t="s">
        <v>4</v>
      </c>
      <c r="C15" s="57">
        <v>2740</v>
      </c>
      <c r="D15" s="17">
        <v>3116</v>
      </c>
      <c r="E15" s="58">
        <v>800</v>
      </c>
      <c r="F15" s="95"/>
      <c r="G15" s="12"/>
      <c r="H15" s="12"/>
      <c r="I15" s="12"/>
    </row>
    <row r="16" spans="2:9" ht="30" customHeight="1" x14ac:dyDescent="0.3">
      <c r="B16" s="82" t="s">
        <v>5</v>
      </c>
      <c r="C16" s="60">
        <v>5062</v>
      </c>
      <c r="D16" s="19">
        <v>5982</v>
      </c>
      <c r="E16" s="60">
        <v>13554</v>
      </c>
      <c r="F16" s="95"/>
      <c r="G16" s="12"/>
      <c r="H16" s="12"/>
      <c r="I16" s="12"/>
    </row>
    <row r="17" spans="2:11" ht="30" customHeight="1" thickBot="1" x14ac:dyDescent="0.35">
      <c r="B17" s="83" t="s">
        <v>6</v>
      </c>
      <c r="C17" s="63">
        <v>0</v>
      </c>
      <c r="D17" s="24">
        <v>0</v>
      </c>
      <c r="E17" s="75">
        <v>400</v>
      </c>
      <c r="F17" s="95"/>
      <c r="G17" s="12"/>
      <c r="H17" s="12"/>
      <c r="I17" s="12"/>
    </row>
    <row r="18" spans="2:11" ht="30" customHeight="1" x14ac:dyDescent="0.3">
      <c r="B18" s="84" t="s">
        <v>22</v>
      </c>
      <c r="C18" s="65">
        <f>SUM(C15:C17)</f>
        <v>7802</v>
      </c>
      <c r="D18" s="112">
        <f>SUM(D15:D17)</f>
        <v>9098</v>
      </c>
      <c r="E18" s="65">
        <f>SUM(E15:E17)</f>
        <v>14754</v>
      </c>
      <c r="F18" s="95"/>
      <c r="G18" s="12"/>
      <c r="H18" s="12"/>
      <c r="I18" s="12"/>
    </row>
    <row r="19" spans="2:11" ht="30" customHeight="1" thickBot="1" x14ac:dyDescent="0.35">
      <c r="B19" s="13" t="s">
        <v>25</v>
      </c>
      <c r="C19" s="55"/>
      <c r="D19" s="111"/>
      <c r="E19" s="15"/>
      <c r="F19" s="95"/>
      <c r="G19" s="12"/>
      <c r="H19" s="12"/>
      <c r="I19" s="12"/>
    </row>
    <row r="20" spans="2:11" ht="30" customHeight="1" x14ac:dyDescent="0.3">
      <c r="B20" s="85" t="s">
        <v>30</v>
      </c>
      <c r="C20" s="57">
        <v>0</v>
      </c>
      <c r="D20" s="109">
        <v>0</v>
      </c>
      <c r="E20" s="26"/>
      <c r="F20" s="95"/>
      <c r="G20" s="12"/>
      <c r="H20" s="12"/>
      <c r="I20" s="12"/>
    </row>
    <row r="21" spans="2:11" ht="30" customHeight="1" thickBot="1" x14ac:dyDescent="0.35">
      <c r="B21" s="27" t="s">
        <v>20</v>
      </c>
      <c r="C21" s="61"/>
      <c r="D21" s="23"/>
      <c r="E21" s="22"/>
      <c r="F21" s="95"/>
      <c r="G21" s="12"/>
      <c r="H21" s="12"/>
      <c r="I21" s="12"/>
    </row>
    <row r="22" spans="2:11" ht="30" customHeight="1" x14ac:dyDescent="0.3">
      <c r="B22" s="85" t="s">
        <v>32</v>
      </c>
      <c r="C22" s="66"/>
      <c r="D22" s="113"/>
      <c r="E22" s="28"/>
      <c r="F22" s="95"/>
      <c r="G22" s="12"/>
      <c r="H22" s="12"/>
      <c r="I22" s="12"/>
    </row>
    <row r="23" spans="2:11" ht="30" customHeight="1" x14ac:dyDescent="0.3">
      <c r="B23" s="86" t="s">
        <v>34</v>
      </c>
      <c r="C23" s="76" t="s">
        <v>63</v>
      </c>
      <c r="D23" s="114">
        <v>108409</v>
      </c>
      <c r="E23" s="30"/>
      <c r="F23" s="97"/>
      <c r="G23" s="12"/>
      <c r="H23" s="12"/>
      <c r="I23" s="12"/>
    </row>
    <row r="24" spans="2:11" ht="30" customHeight="1" thickBot="1" x14ac:dyDescent="0.35">
      <c r="B24" s="13" t="s">
        <v>7</v>
      </c>
      <c r="C24" s="68"/>
      <c r="D24" s="115"/>
      <c r="E24" s="31"/>
      <c r="F24" s="95"/>
      <c r="G24" s="12"/>
      <c r="H24" s="12"/>
      <c r="I24" s="12"/>
    </row>
    <row r="25" spans="2:11" s="92" customFormat="1" ht="30" customHeight="1" x14ac:dyDescent="0.3">
      <c r="B25" s="88" t="s">
        <v>33</v>
      </c>
      <c r="C25" s="103">
        <f>C6+C13-SUM(C18,C20,C22,C23)</f>
        <v>5604251</v>
      </c>
      <c r="D25" s="116">
        <f>D6+D13-SUM(D18,D20,D22,D23)</f>
        <v>6197053</v>
      </c>
      <c r="E25" s="104"/>
      <c r="F25" s="98"/>
      <c r="G25" s="91"/>
      <c r="H25" s="91"/>
      <c r="I25" s="91"/>
    </row>
    <row r="26" spans="2:11" s="92" customFormat="1" ht="30" customHeight="1" thickBot="1" x14ac:dyDescent="0.35">
      <c r="B26" s="88" t="s">
        <v>26</v>
      </c>
      <c r="C26" s="89">
        <f>C7-C20</f>
        <v>3475</v>
      </c>
      <c r="D26" s="117">
        <f>D7-D20</f>
        <v>3275</v>
      </c>
      <c r="E26" s="90"/>
      <c r="F26" s="99"/>
      <c r="G26" s="91"/>
      <c r="H26" s="91"/>
      <c r="I26" s="91"/>
    </row>
    <row r="27" spans="2:11" ht="14.5" thickBot="1" x14ac:dyDescent="0.35">
      <c r="B27" s="35"/>
      <c r="C27" s="71"/>
      <c r="D27" s="71"/>
      <c r="E27" s="37"/>
      <c r="F27" s="95"/>
      <c r="G27" s="12"/>
      <c r="H27" s="12"/>
      <c r="I27" s="12"/>
    </row>
    <row r="28" spans="2:11" s="9" customFormat="1" ht="16" thickBot="1" x14ac:dyDescent="0.4">
      <c r="B28" s="137" t="s">
        <v>51</v>
      </c>
      <c r="C28" s="138"/>
      <c r="D28" s="138"/>
      <c r="E28" s="138"/>
      <c r="F28" s="95"/>
      <c r="G28" s="12"/>
      <c r="H28" s="12"/>
      <c r="I28" s="12"/>
    </row>
    <row r="29" spans="2:11" s="9" customFormat="1" ht="15.5" x14ac:dyDescent="0.35">
      <c r="B29" s="139" t="s">
        <v>8</v>
      </c>
      <c r="C29" s="139"/>
      <c r="D29" s="139"/>
      <c r="E29" s="139"/>
      <c r="F29" s="95"/>
      <c r="G29" s="12"/>
      <c r="H29" s="12"/>
      <c r="I29" s="12"/>
    </row>
    <row r="30" spans="2:11" s="9" customFormat="1" ht="15.5" x14ac:dyDescent="0.35">
      <c r="B30" s="126" t="s">
        <v>36</v>
      </c>
      <c r="C30" s="126"/>
      <c r="D30" s="126"/>
      <c r="E30" s="126"/>
      <c r="F30" s="95"/>
      <c r="G30" s="12"/>
      <c r="H30" s="40"/>
      <c r="I30" s="40"/>
      <c r="J30" s="40"/>
      <c r="K30" s="40"/>
    </row>
    <row r="31" spans="2:11" s="9" customFormat="1" ht="15.5" x14ac:dyDescent="0.35">
      <c r="B31" s="125" t="s">
        <v>56</v>
      </c>
      <c r="C31" s="125"/>
      <c r="D31" s="125"/>
      <c r="E31" s="125"/>
      <c r="F31" s="95"/>
      <c r="G31" s="12"/>
      <c r="H31" s="12"/>
      <c r="I31" s="12"/>
    </row>
    <row r="32" spans="2:11" s="9" customFormat="1" ht="15.5" x14ac:dyDescent="0.35">
      <c r="B32" s="125" t="s">
        <v>57</v>
      </c>
      <c r="C32" s="125"/>
      <c r="D32" s="125"/>
      <c r="E32" s="125"/>
      <c r="F32" s="95"/>
      <c r="G32" s="12"/>
      <c r="H32" s="12"/>
      <c r="I32" s="12"/>
    </row>
    <row r="33" spans="2:9" s="9" customFormat="1" ht="15.5" x14ac:dyDescent="0.35">
      <c r="B33" s="125" t="s">
        <v>27</v>
      </c>
      <c r="C33" s="125"/>
      <c r="D33" s="125"/>
      <c r="E33" s="125"/>
      <c r="F33" s="95"/>
      <c r="G33" s="12"/>
      <c r="H33" s="12"/>
      <c r="I33" s="12"/>
    </row>
    <row r="34" spans="2:9" s="9" customFormat="1" ht="15.5" x14ac:dyDescent="0.35">
      <c r="B34" s="140" t="s">
        <v>58</v>
      </c>
      <c r="C34" s="140"/>
      <c r="D34" s="140"/>
      <c r="E34" s="140"/>
      <c r="F34" s="95"/>
      <c r="G34" s="12"/>
      <c r="H34" s="12"/>
      <c r="I34" s="12"/>
    </row>
    <row r="35" spans="2:9" s="9" customFormat="1" ht="15.5" x14ac:dyDescent="0.35">
      <c r="B35" s="125" t="s">
        <v>9</v>
      </c>
      <c r="C35" s="125"/>
      <c r="D35" s="125"/>
      <c r="E35" s="125"/>
      <c r="F35" s="95"/>
      <c r="G35" s="12"/>
      <c r="H35" s="12"/>
      <c r="I35" s="12"/>
    </row>
    <row r="36" spans="2:9" s="9" customFormat="1" ht="15.5" x14ac:dyDescent="0.35">
      <c r="B36" s="125" t="s">
        <v>35</v>
      </c>
      <c r="C36" s="125"/>
      <c r="D36" s="125"/>
      <c r="E36" s="125"/>
      <c r="F36" s="95"/>
      <c r="G36" s="12"/>
      <c r="H36" s="12"/>
      <c r="I36" s="12"/>
    </row>
    <row r="37" spans="2:9" s="9" customFormat="1" ht="15.5" x14ac:dyDescent="0.35">
      <c r="B37" s="125" t="s">
        <v>37</v>
      </c>
      <c r="C37" s="125"/>
      <c r="D37" s="125"/>
      <c r="E37" s="125"/>
      <c r="F37" s="95"/>
      <c r="G37" s="12"/>
      <c r="H37" s="12"/>
      <c r="I37" s="12"/>
    </row>
    <row r="38" spans="2:9" s="9" customFormat="1" ht="15.5" x14ac:dyDescent="0.35">
      <c r="B38" s="126" t="s">
        <v>38</v>
      </c>
      <c r="C38" s="126"/>
      <c r="D38" s="126"/>
      <c r="E38" s="126"/>
      <c r="F38" s="95"/>
      <c r="G38" s="12"/>
      <c r="H38" s="12"/>
      <c r="I38" s="12"/>
    </row>
    <row r="39" spans="2:9" s="9" customFormat="1" ht="15.5" x14ac:dyDescent="0.35">
      <c r="B39" s="141" t="s">
        <v>31</v>
      </c>
      <c r="C39" s="141"/>
      <c r="D39" s="141"/>
      <c r="E39" s="141"/>
      <c r="F39" s="95"/>
      <c r="G39" s="12"/>
      <c r="H39" s="12"/>
      <c r="I39" s="12"/>
    </row>
    <row r="40" spans="2:9" s="9" customFormat="1" ht="15.5" x14ac:dyDescent="0.35">
      <c r="B40" s="141" t="s">
        <v>39</v>
      </c>
      <c r="C40" s="141"/>
      <c r="D40" s="141"/>
      <c r="E40" s="141"/>
      <c r="F40" s="95"/>
      <c r="G40" s="12"/>
      <c r="H40" s="12"/>
      <c r="I40" s="12"/>
    </row>
    <row r="41" spans="2:9" s="9" customFormat="1" ht="15.5" x14ac:dyDescent="0.35">
      <c r="B41" s="141" t="s">
        <v>53</v>
      </c>
      <c r="C41" s="141"/>
      <c r="D41" s="141"/>
      <c r="E41" s="141"/>
      <c r="F41" s="95"/>
      <c r="G41" s="12"/>
      <c r="H41" s="12"/>
      <c r="I41" s="12"/>
    </row>
    <row r="42" spans="2:9" s="9" customFormat="1" ht="15.5" x14ac:dyDescent="0.35">
      <c r="B42" s="141" t="s">
        <v>54</v>
      </c>
      <c r="C42" s="141"/>
      <c r="D42" s="141"/>
      <c r="E42" s="141"/>
      <c r="F42" s="95"/>
      <c r="G42" s="12"/>
      <c r="H42" s="12"/>
      <c r="I42" s="12"/>
    </row>
    <row r="43" spans="2:9" s="9" customFormat="1" ht="16" thickBot="1" x14ac:dyDescent="0.4">
      <c r="B43" s="38"/>
      <c r="C43" s="72"/>
      <c r="D43" s="72"/>
      <c r="E43" s="12"/>
      <c r="F43" s="95"/>
      <c r="G43" s="12"/>
      <c r="H43" s="12"/>
      <c r="I43" s="12"/>
    </row>
    <row r="44" spans="2:9" s="9" customFormat="1" ht="16" thickBot="1" x14ac:dyDescent="0.4">
      <c r="B44" s="148" t="s">
        <v>52</v>
      </c>
      <c r="C44" s="149"/>
      <c r="D44" s="149"/>
      <c r="E44" s="150"/>
      <c r="F44" s="154"/>
      <c r="G44" s="154"/>
      <c r="H44" s="12"/>
      <c r="I44" s="12"/>
    </row>
    <row r="45" spans="2:9" s="9" customFormat="1" ht="15.5" x14ac:dyDescent="0.35">
      <c r="B45" s="142" t="s">
        <v>43</v>
      </c>
      <c r="C45" s="143"/>
      <c r="D45" s="143"/>
      <c r="E45" s="144"/>
      <c r="F45" s="95"/>
      <c r="G45" s="12"/>
      <c r="H45" s="12"/>
      <c r="I45" s="12"/>
    </row>
    <row r="46" spans="2:9" s="9" customFormat="1" ht="15.5" x14ac:dyDescent="0.35">
      <c r="B46" s="151" t="s">
        <v>89</v>
      </c>
      <c r="C46" s="152"/>
      <c r="D46" s="152"/>
      <c r="E46" s="153"/>
      <c r="F46" s="95"/>
      <c r="G46" s="12"/>
      <c r="H46" s="12"/>
      <c r="I46" s="12"/>
    </row>
    <row r="47" spans="2:9" s="9" customFormat="1" ht="15.5" x14ac:dyDescent="0.35">
      <c r="B47" s="151" t="s">
        <v>55</v>
      </c>
      <c r="C47" s="152"/>
      <c r="D47" s="152"/>
      <c r="E47" s="153"/>
      <c r="F47" s="95"/>
      <c r="G47" s="12"/>
      <c r="H47" s="12"/>
      <c r="I47" s="12"/>
    </row>
    <row r="48" spans="2:9" s="9" customFormat="1" ht="15.5" x14ac:dyDescent="0.35">
      <c r="B48" s="145" t="s">
        <v>90</v>
      </c>
      <c r="C48" s="146"/>
      <c r="D48" s="146"/>
      <c r="E48" s="147"/>
      <c r="F48" s="95"/>
      <c r="G48" s="12"/>
      <c r="H48" s="12"/>
      <c r="I48" s="12"/>
    </row>
    <row r="49" spans="2:9" s="9" customFormat="1" ht="15.5" x14ac:dyDescent="0.35">
      <c r="B49" s="151" t="s">
        <v>44</v>
      </c>
      <c r="C49" s="152"/>
      <c r="D49" s="152"/>
      <c r="E49" s="153"/>
      <c r="F49" s="95"/>
      <c r="G49" s="12"/>
      <c r="H49" s="12"/>
      <c r="I49" s="12"/>
    </row>
    <row r="50" spans="2:9" s="9" customFormat="1" ht="15.5" x14ac:dyDescent="0.35">
      <c r="B50" s="151"/>
      <c r="C50" s="152"/>
      <c r="D50" s="152"/>
      <c r="E50" s="153"/>
      <c r="F50" s="95"/>
      <c r="G50" s="12"/>
      <c r="H50" s="12"/>
      <c r="I50" s="12"/>
    </row>
    <row r="51" spans="2:9" ht="14" x14ac:dyDescent="0.3">
      <c r="B51" s="151" t="s">
        <v>45</v>
      </c>
      <c r="C51" s="152"/>
      <c r="D51" s="152"/>
      <c r="E51" s="153"/>
      <c r="F51" s="95"/>
      <c r="G51" s="12"/>
      <c r="H51" s="12"/>
      <c r="I51" s="12"/>
    </row>
    <row r="52" spans="2:9" ht="14" x14ac:dyDescent="0.3">
      <c r="B52" s="151"/>
      <c r="C52" s="152"/>
      <c r="D52" s="152"/>
      <c r="E52" s="153"/>
      <c r="F52" s="95"/>
      <c r="G52" s="12"/>
      <c r="H52" s="12"/>
      <c r="I52" s="12"/>
    </row>
    <row r="53" spans="2:9" ht="14" x14ac:dyDescent="0.3">
      <c r="B53" s="151" t="s">
        <v>46</v>
      </c>
      <c r="C53" s="152"/>
      <c r="D53" s="152"/>
      <c r="E53" s="153"/>
      <c r="F53" s="95"/>
      <c r="G53" s="12"/>
      <c r="H53" s="12"/>
      <c r="I53" s="12"/>
    </row>
    <row r="54" spans="2:9" ht="14" x14ac:dyDescent="0.3">
      <c r="B54" s="151"/>
      <c r="C54" s="152"/>
      <c r="D54" s="152"/>
      <c r="E54" s="153"/>
      <c r="F54" s="95"/>
      <c r="G54" s="12"/>
      <c r="H54" s="12"/>
      <c r="I54" s="12"/>
    </row>
    <row r="55" spans="2:9" ht="14" x14ac:dyDescent="0.3">
      <c r="B55" s="151" t="s">
        <v>47</v>
      </c>
      <c r="C55" s="152"/>
      <c r="D55" s="152"/>
      <c r="E55" s="153"/>
      <c r="F55" s="95"/>
      <c r="G55" s="12"/>
      <c r="H55" s="12"/>
      <c r="I55" s="12"/>
    </row>
    <row r="56" spans="2:9" ht="14" x14ac:dyDescent="0.3">
      <c r="B56" s="151"/>
      <c r="C56" s="152"/>
      <c r="D56" s="152"/>
      <c r="E56" s="153"/>
      <c r="F56" s="95"/>
      <c r="G56" s="12"/>
      <c r="H56" s="12"/>
      <c r="I56" s="12"/>
    </row>
    <row r="59" spans="2:9" ht="13" x14ac:dyDescent="0.25">
      <c r="B59" s="53" t="s">
        <v>59</v>
      </c>
    </row>
  </sheetData>
  <mergeCells count="32">
    <mergeCell ref="B46:E46"/>
    <mergeCell ref="B47:E47"/>
    <mergeCell ref="B55:E55"/>
    <mergeCell ref="B48:E48"/>
    <mergeCell ref="B56:E56"/>
    <mergeCell ref="B49:E49"/>
    <mergeCell ref="B50:E50"/>
    <mergeCell ref="B51:E51"/>
    <mergeCell ref="B52:E52"/>
    <mergeCell ref="B53:E53"/>
    <mergeCell ref="B54:E54"/>
    <mergeCell ref="B39:E39"/>
    <mergeCell ref="B40:E40"/>
    <mergeCell ref="B41:E41"/>
    <mergeCell ref="F44:G44"/>
    <mergeCell ref="B45:E45"/>
    <mergeCell ref="B42:E42"/>
    <mergeCell ref="B44:E44"/>
    <mergeCell ref="B37:E37"/>
    <mergeCell ref="B38:E38"/>
    <mergeCell ref="B36:E36"/>
    <mergeCell ref="B1:E1"/>
    <mergeCell ref="B2:E2"/>
    <mergeCell ref="B3:E3"/>
    <mergeCell ref="B28:E28"/>
    <mergeCell ref="B29:E29"/>
    <mergeCell ref="B30:E30"/>
    <mergeCell ref="B31:E31"/>
    <mergeCell ref="B32:E32"/>
    <mergeCell ref="B33:E33"/>
    <mergeCell ref="B34:E34"/>
    <mergeCell ref="B35:E35"/>
  </mergeCells>
  <dataValidations count="1">
    <dataValidation type="whole" errorStyle="warning" operator="equal" allowBlank="1" showInputMessage="1" showErrorMessage="1" errorTitle="Start/End Balance" error="End Balance of Prior Reporting Period should be Starting Balance of Current Reporting Period" sqref="D7" xr:uid="{6BDF16BA-F8B0-4DB2-91A6-BB88FDC2435D}">
      <formula1>C26</formula1>
    </dataValidation>
  </dataValidations>
  <printOptions headings="1"/>
  <pageMargins left="0.27" right="0.26" top="1" bottom="1" header="0.5" footer="0.5"/>
  <pageSetup scale="91" orientation="landscape" r:id="rId1"/>
  <headerFooter alignWithMargins="0">
    <oddHeader>&amp;C Individual IOU (Table 1) -SOMAH Program IOU Semi-Annual Administrative Expense Report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18E59-088B-4812-B765-4FCA3B2C6067}">
  <sheetPr>
    <pageSetUpPr fitToPage="1"/>
  </sheetPr>
  <dimension ref="B1:K59"/>
  <sheetViews>
    <sheetView zoomScale="40" zoomScaleNormal="40" workbookViewId="0">
      <pane xSplit="2" ySplit="5" topLeftCell="C6" activePane="bottomRight" state="frozen"/>
      <selection sqref="A1:B1"/>
      <selection pane="topRight" sqref="A1:B1"/>
      <selection pane="bottomLeft" sqref="A1:B1"/>
      <selection pane="bottomRight" activeCell="C6" sqref="C6"/>
    </sheetView>
  </sheetViews>
  <sheetFormatPr defaultRowHeight="12.5" x14ac:dyDescent="0.25"/>
  <cols>
    <col min="1" max="1" width="4.08984375" customWidth="1"/>
    <col min="2" max="2" width="79.36328125" style="8" customWidth="1"/>
    <col min="3" max="4" width="31.6328125" style="73" customWidth="1"/>
    <col min="5" max="5" width="27.90625" customWidth="1"/>
    <col min="6" max="6" width="46.08984375" style="94" customWidth="1"/>
    <col min="7" max="10" width="9.1796875" customWidth="1"/>
  </cols>
  <sheetData>
    <row r="1" spans="2:9" ht="18" x14ac:dyDescent="0.4">
      <c r="B1" s="127" t="s">
        <v>74</v>
      </c>
      <c r="C1" s="128"/>
      <c r="D1" s="128"/>
      <c r="E1" s="129"/>
    </row>
    <row r="2" spans="2:9" ht="18" x14ac:dyDescent="0.4">
      <c r="B2" s="130" t="s">
        <v>70</v>
      </c>
      <c r="C2" s="131"/>
      <c r="D2" s="132"/>
      <c r="E2" s="133"/>
    </row>
    <row r="3" spans="2:9" ht="18.5" thickBot="1" x14ac:dyDescent="0.45">
      <c r="B3" s="134" t="s">
        <v>68</v>
      </c>
      <c r="C3" s="135"/>
      <c r="D3" s="135"/>
      <c r="E3" s="136"/>
    </row>
    <row r="4" spans="2:9" ht="28" x14ac:dyDescent="0.3">
      <c r="B4" s="10"/>
      <c r="C4" s="54" t="s">
        <v>40</v>
      </c>
      <c r="D4" s="54" t="s">
        <v>41</v>
      </c>
      <c r="E4" s="11" t="s">
        <v>42</v>
      </c>
      <c r="F4" s="96" t="s">
        <v>61</v>
      </c>
      <c r="G4" s="12"/>
      <c r="H4" s="12"/>
      <c r="I4" s="12"/>
    </row>
    <row r="5" spans="2:9" ht="14.5" thickBot="1" x14ac:dyDescent="0.35">
      <c r="B5" s="13" t="s">
        <v>2</v>
      </c>
      <c r="C5" s="55"/>
      <c r="D5" s="56"/>
      <c r="E5" s="16"/>
      <c r="F5" s="96"/>
      <c r="G5" s="12"/>
      <c r="H5" s="12"/>
      <c r="I5" s="12"/>
    </row>
    <row r="6" spans="2:9" ht="30" customHeight="1" x14ac:dyDescent="0.3">
      <c r="B6" s="78" t="s">
        <v>24</v>
      </c>
      <c r="C6" s="57">
        <v>1550941.76</v>
      </c>
      <c r="D6" s="57">
        <v>1522547.97</v>
      </c>
      <c r="E6" s="18"/>
      <c r="F6" s="95"/>
      <c r="G6" s="12"/>
      <c r="H6" s="12"/>
      <c r="I6" s="12"/>
    </row>
    <row r="7" spans="2:9" ht="30" customHeight="1" x14ac:dyDescent="0.3">
      <c r="B7" s="79" t="s">
        <v>50</v>
      </c>
      <c r="C7" s="59">
        <v>2035</v>
      </c>
      <c r="D7" s="60">
        <v>1996.9899121793678</v>
      </c>
      <c r="E7" s="20"/>
      <c r="F7" s="95"/>
      <c r="G7" s="12"/>
      <c r="H7" s="12"/>
      <c r="I7" s="12"/>
    </row>
    <row r="8" spans="2:9" ht="30" customHeight="1" thickBot="1" x14ac:dyDescent="0.35">
      <c r="B8" s="21" t="s">
        <v>23</v>
      </c>
      <c r="C8" s="61"/>
      <c r="D8" s="61"/>
      <c r="E8" s="16"/>
      <c r="F8" s="95"/>
      <c r="G8" s="12"/>
      <c r="H8" s="12"/>
      <c r="I8" s="12"/>
    </row>
    <row r="9" spans="2:9" ht="30" customHeight="1" x14ac:dyDescent="0.3">
      <c r="B9" s="80" t="s">
        <v>48</v>
      </c>
      <c r="C9" s="57">
        <v>0</v>
      </c>
      <c r="D9" s="62">
        <v>333475</v>
      </c>
      <c r="E9" s="62">
        <v>437152</v>
      </c>
      <c r="F9" s="95"/>
      <c r="G9" s="12"/>
      <c r="H9" s="12"/>
      <c r="I9" s="12"/>
    </row>
    <row r="10" spans="2:9" ht="30" customHeight="1" x14ac:dyDescent="0.3">
      <c r="B10" s="81" t="s">
        <v>49</v>
      </c>
      <c r="C10" s="57">
        <v>333475</v>
      </c>
      <c r="D10" s="58">
        <v>437152</v>
      </c>
      <c r="E10" s="58">
        <v>446911</v>
      </c>
      <c r="F10" s="95"/>
      <c r="G10" s="12"/>
      <c r="H10" s="12"/>
      <c r="I10" s="12"/>
    </row>
    <row r="11" spans="2:9" ht="30" customHeight="1" x14ac:dyDescent="0.3">
      <c r="B11" s="82" t="s">
        <v>28</v>
      </c>
      <c r="C11" s="59">
        <v>540.16999999999996</v>
      </c>
      <c r="D11" s="60">
        <v>652.73</v>
      </c>
      <c r="E11" s="20"/>
      <c r="F11" s="95"/>
      <c r="G11" s="12"/>
      <c r="H11" s="12"/>
      <c r="I11" s="12"/>
    </row>
    <row r="12" spans="2:9" ht="30" customHeight="1" thickBot="1" x14ac:dyDescent="0.35">
      <c r="B12" s="83" t="s">
        <v>29</v>
      </c>
      <c r="C12" s="63"/>
      <c r="D12" s="64"/>
      <c r="E12" s="16"/>
      <c r="F12" s="95"/>
      <c r="G12" s="12"/>
      <c r="H12" s="12"/>
      <c r="I12" s="12"/>
    </row>
    <row r="13" spans="2:9" ht="30" customHeight="1" x14ac:dyDescent="0.3">
      <c r="B13" s="57" t="s">
        <v>21</v>
      </c>
      <c r="C13" s="57">
        <f>SUM(C9,C11,C12)</f>
        <v>540.16999999999996</v>
      </c>
      <c r="D13" s="57">
        <f>SUM(D9,D11,D12)</f>
        <v>334127.73</v>
      </c>
      <c r="E13" s="18"/>
      <c r="F13" s="95"/>
      <c r="G13" s="12"/>
      <c r="H13" s="12"/>
      <c r="I13" s="12"/>
    </row>
    <row r="14" spans="2:9" ht="30" customHeight="1" thickBot="1" x14ac:dyDescent="0.35">
      <c r="B14" s="13" t="s">
        <v>3</v>
      </c>
      <c r="C14" s="55"/>
      <c r="D14" s="56"/>
      <c r="E14" s="16"/>
      <c r="F14" s="95"/>
      <c r="G14" s="12"/>
      <c r="H14" s="12"/>
      <c r="I14" s="12"/>
    </row>
    <row r="15" spans="2:9" ht="30" customHeight="1" x14ac:dyDescent="0.3">
      <c r="B15" s="78" t="s">
        <v>4</v>
      </c>
      <c r="C15" s="57">
        <v>788.85000000000014</v>
      </c>
      <c r="D15" s="58">
        <v>1179.08</v>
      </c>
      <c r="E15" s="58">
        <v>1500</v>
      </c>
      <c r="F15" s="95"/>
      <c r="G15" s="12"/>
      <c r="H15" s="12"/>
      <c r="I15" s="12"/>
    </row>
    <row r="16" spans="2:9" ht="30" customHeight="1" x14ac:dyDescent="0.3">
      <c r="B16" s="82" t="s">
        <v>5</v>
      </c>
      <c r="C16" s="60">
        <v>1385.5099999999984</v>
      </c>
      <c r="D16" s="60">
        <v>2034.7400000000016</v>
      </c>
      <c r="E16" s="60">
        <v>2750</v>
      </c>
      <c r="F16" s="95"/>
      <c r="G16" s="12"/>
      <c r="H16" s="12"/>
      <c r="I16" s="12"/>
    </row>
    <row r="17" spans="2:11" ht="30" customHeight="1" thickBot="1" x14ac:dyDescent="0.35">
      <c r="B17" s="83" t="s">
        <v>6</v>
      </c>
      <c r="C17" s="63">
        <v>0</v>
      </c>
      <c r="D17" s="64">
        <v>0</v>
      </c>
      <c r="E17" s="75">
        <v>0</v>
      </c>
      <c r="F17" s="95"/>
      <c r="G17" s="12"/>
      <c r="H17" s="12"/>
      <c r="I17" s="12"/>
    </row>
    <row r="18" spans="2:11" ht="30" customHeight="1" x14ac:dyDescent="0.3">
      <c r="B18" s="84" t="s">
        <v>22</v>
      </c>
      <c r="C18" s="65">
        <f>SUM(C15:C17)</f>
        <v>2174.3599999999988</v>
      </c>
      <c r="D18" s="65">
        <f>SUM(D15:D17)</f>
        <v>3213.8200000000015</v>
      </c>
      <c r="E18" s="65">
        <f>SUM(E15:E17)</f>
        <v>4250</v>
      </c>
      <c r="F18" s="95"/>
      <c r="G18" s="12"/>
      <c r="H18" s="12"/>
      <c r="I18" s="12"/>
    </row>
    <row r="19" spans="2:11" ht="30" customHeight="1" thickBot="1" x14ac:dyDescent="0.35">
      <c r="B19" s="13" t="s">
        <v>25</v>
      </c>
      <c r="C19" s="55"/>
      <c r="D19" s="56"/>
      <c r="E19" s="15"/>
      <c r="F19" s="95"/>
      <c r="G19" s="12"/>
      <c r="H19" s="12"/>
      <c r="I19" s="12"/>
    </row>
    <row r="20" spans="2:11" ht="30" customHeight="1" x14ac:dyDescent="0.3">
      <c r="B20" s="85" t="s">
        <v>30</v>
      </c>
      <c r="C20" s="57">
        <v>0</v>
      </c>
      <c r="D20" s="57">
        <v>0</v>
      </c>
      <c r="E20" s="26"/>
      <c r="F20" s="95"/>
      <c r="G20" s="12"/>
      <c r="H20" s="12"/>
      <c r="I20" s="12"/>
    </row>
    <row r="21" spans="2:11" ht="30" customHeight="1" thickBot="1" x14ac:dyDescent="0.35">
      <c r="B21" s="27" t="s">
        <v>20</v>
      </c>
      <c r="C21" s="61"/>
      <c r="D21" s="61"/>
      <c r="E21" s="22"/>
      <c r="F21" s="95"/>
      <c r="G21" s="12"/>
      <c r="H21" s="12"/>
      <c r="I21" s="12"/>
    </row>
    <row r="22" spans="2:11" ht="30" customHeight="1" x14ac:dyDescent="0.3">
      <c r="B22" s="85" t="s">
        <v>32</v>
      </c>
      <c r="C22" s="66"/>
      <c r="D22" s="66"/>
      <c r="E22" s="28"/>
      <c r="F22" s="95"/>
      <c r="G22" s="12"/>
      <c r="H22" s="12"/>
      <c r="I22" s="12"/>
    </row>
    <row r="23" spans="2:11" ht="30" customHeight="1" x14ac:dyDescent="0.3">
      <c r="B23" s="86" t="s">
        <v>34</v>
      </c>
      <c r="C23" s="76">
        <v>26759.52</v>
      </c>
      <c r="D23" s="67">
        <v>4050.8000000000011</v>
      </c>
      <c r="E23" s="30"/>
      <c r="F23" s="97"/>
      <c r="G23" s="12"/>
      <c r="H23" s="12"/>
      <c r="I23" s="12"/>
    </row>
    <row r="24" spans="2:11" ht="30" customHeight="1" thickBot="1" x14ac:dyDescent="0.35">
      <c r="B24" s="13" t="s">
        <v>7</v>
      </c>
      <c r="C24" s="68"/>
      <c r="D24" s="68"/>
      <c r="E24" s="31"/>
      <c r="F24" s="95"/>
      <c r="G24" s="12"/>
      <c r="H24" s="12"/>
      <c r="I24" s="12"/>
    </row>
    <row r="25" spans="2:11" s="92" customFormat="1" ht="30" customHeight="1" x14ac:dyDescent="0.3">
      <c r="B25" s="88" t="s">
        <v>33</v>
      </c>
      <c r="C25" s="103">
        <f>C6+C13-SUM(C18,C20,C22,C23)</f>
        <v>1522548.05</v>
      </c>
      <c r="D25" s="103">
        <f>D6+D13-SUM(D18,D20,D22,D23)</f>
        <v>1849411.0799999998</v>
      </c>
      <c r="E25" s="104"/>
      <c r="F25" s="99"/>
      <c r="G25" s="91"/>
      <c r="H25" s="91"/>
      <c r="I25" s="91"/>
    </row>
    <row r="26" spans="2:11" ht="30" customHeight="1" thickBot="1" x14ac:dyDescent="0.35">
      <c r="B26" s="88" t="s">
        <v>26</v>
      </c>
      <c r="C26" s="70">
        <f>C7-C20</f>
        <v>2035</v>
      </c>
      <c r="D26" s="70">
        <f>D7-D20</f>
        <v>1996.9899121793678</v>
      </c>
      <c r="E26" s="34"/>
      <c r="F26" s="95"/>
      <c r="G26" s="12"/>
      <c r="H26" s="12"/>
      <c r="I26" s="12"/>
    </row>
    <row r="27" spans="2:11" ht="14.5" thickBot="1" x14ac:dyDescent="0.35">
      <c r="B27" s="35"/>
      <c r="C27" s="71"/>
      <c r="D27" s="71"/>
      <c r="E27" s="37"/>
      <c r="F27" s="95"/>
      <c r="G27" s="12"/>
      <c r="H27" s="12"/>
      <c r="I27" s="12"/>
    </row>
    <row r="28" spans="2:11" s="9" customFormat="1" ht="16" thickBot="1" x14ac:dyDescent="0.4">
      <c r="B28" s="137" t="s">
        <v>51</v>
      </c>
      <c r="C28" s="138"/>
      <c r="D28" s="138"/>
      <c r="E28" s="138"/>
      <c r="F28" s="95"/>
      <c r="G28" s="12"/>
      <c r="H28" s="12"/>
      <c r="I28" s="12"/>
    </row>
    <row r="29" spans="2:11" s="9" customFormat="1" ht="15.5" x14ac:dyDescent="0.35">
      <c r="B29" s="139" t="s">
        <v>8</v>
      </c>
      <c r="C29" s="139"/>
      <c r="D29" s="139"/>
      <c r="E29" s="139"/>
      <c r="F29" s="95"/>
      <c r="G29" s="12"/>
      <c r="H29" s="12"/>
      <c r="I29" s="12"/>
    </row>
    <row r="30" spans="2:11" s="9" customFormat="1" ht="15.5" x14ac:dyDescent="0.35">
      <c r="B30" s="126" t="s">
        <v>36</v>
      </c>
      <c r="C30" s="126"/>
      <c r="D30" s="126"/>
      <c r="E30" s="126"/>
      <c r="F30" s="95"/>
      <c r="G30" s="12"/>
      <c r="H30" s="40"/>
      <c r="I30" s="40"/>
      <c r="J30" s="40"/>
      <c r="K30" s="40"/>
    </row>
    <row r="31" spans="2:11" s="9" customFormat="1" ht="15.5" x14ac:dyDescent="0.35">
      <c r="B31" s="125" t="s">
        <v>56</v>
      </c>
      <c r="C31" s="125"/>
      <c r="D31" s="125"/>
      <c r="E31" s="125"/>
      <c r="F31" s="95"/>
      <c r="G31" s="12"/>
      <c r="H31" s="12"/>
      <c r="I31" s="12"/>
    </row>
    <row r="32" spans="2:11" s="9" customFormat="1" ht="15.5" x14ac:dyDescent="0.35">
      <c r="B32" s="125" t="s">
        <v>57</v>
      </c>
      <c r="C32" s="125"/>
      <c r="D32" s="125"/>
      <c r="E32" s="125"/>
      <c r="F32" s="95"/>
      <c r="G32" s="12"/>
      <c r="H32" s="12"/>
      <c r="I32" s="12"/>
    </row>
    <row r="33" spans="2:9" s="9" customFormat="1" ht="15.5" x14ac:dyDescent="0.35">
      <c r="B33" s="125" t="s">
        <v>27</v>
      </c>
      <c r="C33" s="125"/>
      <c r="D33" s="125"/>
      <c r="E33" s="125"/>
      <c r="F33" s="95"/>
      <c r="G33" s="12"/>
      <c r="H33" s="12"/>
      <c r="I33" s="12"/>
    </row>
    <row r="34" spans="2:9" s="9" customFormat="1" ht="15.5" x14ac:dyDescent="0.35">
      <c r="B34" s="140" t="s">
        <v>58</v>
      </c>
      <c r="C34" s="140"/>
      <c r="D34" s="140"/>
      <c r="E34" s="140"/>
      <c r="F34" s="95"/>
      <c r="G34" s="12"/>
      <c r="H34" s="12"/>
      <c r="I34" s="12"/>
    </row>
    <row r="35" spans="2:9" s="9" customFormat="1" ht="15.5" x14ac:dyDescent="0.35">
      <c r="B35" s="125" t="s">
        <v>9</v>
      </c>
      <c r="C35" s="125"/>
      <c r="D35" s="125"/>
      <c r="E35" s="125"/>
      <c r="F35" s="95"/>
      <c r="G35" s="12"/>
      <c r="H35" s="12"/>
      <c r="I35" s="12"/>
    </row>
    <row r="36" spans="2:9" s="9" customFormat="1" ht="15.5" x14ac:dyDescent="0.35">
      <c r="B36" s="125" t="s">
        <v>35</v>
      </c>
      <c r="C36" s="125"/>
      <c r="D36" s="125"/>
      <c r="E36" s="125"/>
      <c r="F36" s="95"/>
      <c r="G36" s="12"/>
      <c r="H36" s="12"/>
      <c r="I36" s="12"/>
    </row>
    <row r="37" spans="2:9" s="9" customFormat="1" ht="15.5" x14ac:dyDescent="0.35">
      <c r="B37" s="125" t="s">
        <v>37</v>
      </c>
      <c r="C37" s="125"/>
      <c r="D37" s="125"/>
      <c r="E37" s="125"/>
      <c r="F37" s="95"/>
      <c r="G37" s="12"/>
      <c r="H37" s="12"/>
      <c r="I37" s="12"/>
    </row>
    <row r="38" spans="2:9" s="9" customFormat="1" ht="15.5" x14ac:dyDescent="0.35">
      <c r="B38" s="126" t="s">
        <v>38</v>
      </c>
      <c r="C38" s="126"/>
      <c r="D38" s="126"/>
      <c r="E38" s="126"/>
      <c r="F38" s="95"/>
      <c r="G38" s="12"/>
      <c r="H38" s="12"/>
      <c r="I38" s="12"/>
    </row>
    <row r="39" spans="2:9" s="9" customFormat="1" ht="15.5" x14ac:dyDescent="0.35">
      <c r="B39" s="141" t="s">
        <v>31</v>
      </c>
      <c r="C39" s="141"/>
      <c r="D39" s="141"/>
      <c r="E39" s="141"/>
      <c r="F39" s="95"/>
      <c r="G39" s="12"/>
      <c r="H39" s="12"/>
      <c r="I39" s="12"/>
    </row>
    <row r="40" spans="2:9" s="9" customFormat="1" ht="15.5" x14ac:dyDescent="0.35">
      <c r="B40" s="141" t="s">
        <v>39</v>
      </c>
      <c r="C40" s="141"/>
      <c r="D40" s="141"/>
      <c r="E40" s="141"/>
      <c r="F40" s="95"/>
      <c r="G40" s="12"/>
      <c r="H40" s="12"/>
      <c r="I40" s="12"/>
    </row>
    <row r="41" spans="2:9" s="9" customFormat="1" ht="15.5" x14ac:dyDescent="0.35">
      <c r="B41" s="141" t="s">
        <v>53</v>
      </c>
      <c r="C41" s="141"/>
      <c r="D41" s="141"/>
      <c r="E41" s="141"/>
      <c r="F41" s="95"/>
      <c r="G41" s="12"/>
      <c r="H41" s="12"/>
      <c r="I41" s="12"/>
    </row>
    <row r="42" spans="2:9" s="9" customFormat="1" ht="15.5" x14ac:dyDescent="0.35">
      <c r="B42" s="141" t="s">
        <v>54</v>
      </c>
      <c r="C42" s="141"/>
      <c r="D42" s="141"/>
      <c r="E42" s="141"/>
      <c r="F42" s="95"/>
      <c r="G42" s="12"/>
      <c r="H42" s="12"/>
      <c r="I42" s="12"/>
    </row>
    <row r="43" spans="2:9" s="9" customFormat="1" ht="16" thickBot="1" x14ac:dyDescent="0.4">
      <c r="B43" s="38"/>
      <c r="C43" s="72"/>
      <c r="D43" s="72"/>
      <c r="E43" s="12"/>
      <c r="F43" s="95"/>
      <c r="G43" s="12"/>
      <c r="H43" s="12"/>
      <c r="I43" s="12"/>
    </row>
    <row r="44" spans="2:9" s="9" customFormat="1" ht="16" thickBot="1" x14ac:dyDescent="0.4">
      <c r="B44" s="148" t="s">
        <v>52</v>
      </c>
      <c r="C44" s="149"/>
      <c r="D44" s="149"/>
      <c r="E44" s="150"/>
      <c r="F44" s="154"/>
      <c r="G44" s="154"/>
      <c r="H44" s="12"/>
      <c r="I44" s="12"/>
    </row>
    <row r="45" spans="2:9" s="9" customFormat="1" ht="15.5" x14ac:dyDescent="0.35">
      <c r="B45" s="142" t="s">
        <v>43</v>
      </c>
      <c r="C45" s="143"/>
      <c r="D45" s="143"/>
      <c r="E45" s="144"/>
      <c r="F45" s="95"/>
      <c r="G45" s="12"/>
      <c r="H45" s="12"/>
      <c r="I45" s="12"/>
    </row>
    <row r="46" spans="2:9" s="9" customFormat="1" ht="15.5" x14ac:dyDescent="0.35">
      <c r="B46" s="151" t="s">
        <v>83</v>
      </c>
      <c r="C46" s="152"/>
      <c r="D46" s="152"/>
      <c r="E46" s="153"/>
      <c r="F46" s="95"/>
      <c r="G46" s="12"/>
      <c r="H46" s="12"/>
      <c r="I46" s="12"/>
    </row>
    <row r="47" spans="2:9" s="9" customFormat="1" ht="15.5" x14ac:dyDescent="0.35">
      <c r="B47" s="151" t="s">
        <v>55</v>
      </c>
      <c r="C47" s="152"/>
      <c r="D47" s="152"/>
      <c r="E47" s="153"/>
      <c r="F47" s="95"/>
      <c r="G47" s="12"/>
      <c r="H47" s="12"/>
      <c r="I47" s="12"/>
    </row>
    <row r="48" spans="2:9" s="9" customFormat="1" ht="15.5" x14ac:dyDescent="0.35">
      <c r="B48" s="145" t="s">
        <v>84</v>
      </c>
      <c r="C48" s="152"/>
      <c r="D48" s="152"/>
      <c r="E48" s="153"/>
      <c r="F48" s="95"/>
      <c r="G48" s="12"/>
      <c r="H48" s="12"/>
      <c r="I48" s="12"/>
    </row>
    <row r="49" spans="2:9" s="9" customFormat="1" ht="15.5" x14ac:dyDescent="0.35">
      <c r="B49" s="151" t="s">
        <v>44</v>
      </c>
      <c r="C49" s="152"/>
      <c r="D49" s="152"/>
      <c r="E49" s="153"/>
      <c r="F49" s="95"/>
      <c r="G49" s="12"/>
      <c r="H49" s="12"/>
      <c r="I49" s="12"/>
    </row>
    <row r="50" spans="2:9" s="9" customFormat="1" ht="15.5" x14ac:dyDescent="0.35">
      <c r="B50" s="151"/>
      <c r="C50" s="152"/>
      <c r="D50" s="152"/>
      <c r="E50" s="153"/>
      <c r="F50" s="95"/>
      <c r="G50" s="12"/>
      <c r="H50" s="12"/>
      <c r="I50" s="12"/>
    </row>
    <row r="51" spans="2:9" ht="14" x14ac:dyDescent="0.3">
      <c r="B51" s="151" t="s">
        <v>45</v>
      </c>
      <c r="C51" s="152"/>
      <c r="D51" s="152"/>
      <c r="E51" s="153"/>
      <c r="F51" s="95"/>
      <c r="G51" s="12"/>
      <c r="H51" s="12"/>
      <c r="I51" s="12"/>
    </row>
    <row r="52" spans="2:9" ht="14" x14ac:dyDescent="0.3">
      <c r="B52" s="151"/>
      <c r="C52" s="152"/>
      <c r="D52" s="152"/>
      <c r="E52" s="153"/>
      <c r="F52" s="95"/>
      <c r="G52" s="12"/>
      <c r="H52" s="12"/>
      <c r="I52" s="12"/>
    </row>
    <row r="53" spans="2:9" ht="14" x14ac:dyDescent="0.3">
      <c r="B53" s="151" t="s">
        <v>46</v>
      </c>
      <c r="C53" s="152"/>
      <c r="D53" s="152"/>
      <c r="E53" s="153"/>
      <c r="F53" s="95"/>
      <c r="G53" s="12"/>
      <c r="H53" s="12"/>
      <c r="I53" s="12"/>
    </row>
    <row r="54" spans="2:9" ht="14" x14ac:dyDescent="0.3">
      <c r="B54" s="151"/>
      <c r="C54" s="152"/>
      <c r="D54" s="152"/>
      <c r="E54" s="153"/>
      <c r="F54" s="95"/>
      <c r="G54" s="12"/>
      <c r="H54" s="12"/>
      <c r="I54" s="12"/>
    </row>
    <row r="55" spans="2:9" ht="14" x14ac:dyDescent="0.3">
      <c r="B55" s="151" t="s">
        <v>47</v>
      </c>
      <c r="C55" s="152"/>
      <c r="D55" s="152"/>
      <c r="E55" s="153"/>
      <c r="F55" s="95"/>
      <c r="G55" s="12"/>
      <c r="H55" s="12"/>
      <c r="I55" s="12"/>
    </row>
    <row r="56" spans="2:9" ht="42" customHeight="1" x14ac:dyDescent="0.3">
      <c r="B56" s="158" t="s">
        <v>85</v>
      </c>
      <c r="C56" s="158"/>
      <c r="D56" s="158"/>
      <c r="E56" s="159"/>
      <c r="F56" s="95"/>
      <c r="G56" s="12"/>
      <c r="H56" s="12"/>
      <c r="I56" s="12"/>
    </row>
    <row r="59" spans="2:9" ht="13" x14ac:dyDescent="0.25">
      <c r="B59" s="53" t="s">
        <v>59</v>
      </c>
    </row>
  </sheetData>
  <mergeCells count="32">
    <mergeCell ref="B46:E46"/>
    <mergeCell ref="B47:E47"/>
    <mergeCell ref="B55:E55"/>
    <mergeCell ref="B48:E48"/>
    <mergeCell ref="B56:E56"/>
    <mergeCell ref="B49:E49"/>
    <mergeCell ref="B50:E50"/>
    <mergeCell ref="B51:E51"/>
    <mergeCell ref="B52:E52"/>
    <mergeCell ref="B53:E53"/>
    <mergeCell ref="B54:E54"/>
    <mergeCell ref="B39:E39"/>
    <mergeCell ref="B40:E40"/>
    <mergeCell ref="B41:E41"/>
    <mergeCell ref="F44:G44"/>
    <mergeCell ref="B45:E45"/>
    <mergeCell ref="B42:E42"/>
    <mergeCell ref="B44:E44"/>
    <mergeCell ref="B37:E37"/>
    <mergeCell ref="B38:E38"/>
    <mergeCell ref="B36:E36"/>
    <mergeCell ref="B1:E1"/>
    <mergeCell ref="B2:E2"/>
    <mergeCell ref="B3:E3"/>
    <mergeCell ref="B28:E28"/>
    <mergeCell ref="B29:E29"/>
    <mergeCell ref="B30:E30"/>
    <mergeCell ref="B31:E31"/>
    <mergeCell ref="B32:E32"/>
    <mergeCell ref="B33:E33"/>
    <mergeCell ref="B34:E34"/>
    <mergeCell ref="B35:E35"/>
  </mergeCells>
  <dataValidations count="1">
    <dataValidation type="whole" errorStyle="warning" operator="equal" allowBlank="1" showInputMessage="1" showErrorMessage="1" errorTitle="Start/End Balance" error="End Balance of Prior Reporting Period should be Starting Balance of Current Reporting Period" sqref="D7" xr:uid="{F461F565-7ACC-4ADD-A6B2-44BD4CBBE55E}">
      <formula1>C26</formula1>
    </dataValidation>
  </dataValidations>
  <printOptions headings="1"/>
  <pageMargins left="0.27" right="0.26" top="1" bottom="1" header="0.5" footer="0.5"/>
  <pageSetup scale="91" orientation="landscape" r:id="rId1"/>
  <headerFooter alignWithMargins="0">
    <oddHeader>&amp;C Individual IOU (Table 1) -SOMAH Program IOU Semi-Annual Administrative Expense Report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4D01D-3950-4E4D-AE2F-1C1399E87A8C}">
  <sheetPr>
    <pageSetUpPr fitToPage="1"/>
  </sheetPr>
  <dimension ref="A1:K44"/>
  <sheetViews>
    <sheetView zoomScale="40" zoomScaleNormal="40" workbookViewId="0">
      <selection sqref="A1:D1"/>
    </sheetView>
  </sheetViews>
  <sheetFormatPr defaultRowHeight="12.5" x14ac:dyDescent="0.25"/>
  <cols>
    <col min="1" max="1" width="79.36328125" customWidth="1"/>
    <col min="2" max="2" width="28.453125" customWidth="1"/>
    <col min="3" max="3" width="25" customWidth="1"/>
    <col min="4" max="4" width="24.453125" customWidth="1"/>
    <col min="5" max="5" width="46.08984375" style="100" customWidth="1"/>
  </cols>
  <sheetData>
    <row r="1" spans="1:5" ht="15.5" x14ac:dyDescent="0.35">
      <c r="A1" s="161" t="s">
        <v>75</v>
      </c>
      <c r="B1" s="162"/>
      <c r="C1" s="162"/>
      <c r="D1" s="163"/>
    </row>
    <row r="2" spans="1:5" ht="15.5" x14ac:dyDescent="0.35">
      <c r="A2" s="164" t="s">
        <v>10</v>
      </c>
      <c r="B2" s="165"/>
      <c r="C2" s="166"/>
      <c r="D2" s="167"/>
    </row>
    <row r="3" spans="1:5" ht="15.5" x14ac:dyDescent="0.35">
      <c r="A3" s="168" t="s">
        <v>1</v>
      </c>
      <c r="B3" s="169"/>
      <c r="C3" s="169"/>
      <c r="D3" s="170"/>
    </row>
    <row r="4" spans="1:5" ht="32.4" customHeight="1" x14ac:dyDescent="0.3">
      <c r="A4" s="10"/>
      <c r="B4" s="11" t="s">
        <v>40</v>
      </c>
      <c r="C4" s="11" t="s">
        <v>41</v>
      </c>
      <c r="D4" s="11" t="s">
        <v>42</v>
      </c>
      <c r="E4" s="96" t="s">
        <v>61</v>
      </c>
    </row>
    <row r="5" spans="1:5" ht="26.5" customHeight="1" thickBot="1" x14ac:dyDescent="0.35">
      <c r="A5" s="13" t="s">
        <v>2</v>
      </c>
      <c r="B5" s="14"/>
      <c r="C5" s="15"/>
      <c r="D5" s="16"/>
      <c r="E5" s="96"/>
    </row>
    <row r="6" spans="1:5" ht="30" customHeight="1" x14ac:dyDescent="0.3">
      <c r="A6" s="41" t="s">
        <v>24</v>
      </c>
      <c r="B6" s="57">
        <f>SUM('Per IOU (Table 1)_PGE:Per IOU (Table 5)_Liberty'!C6)</f>
        <v>333488872.20999992</v>
      </c>
      <c r="C6" s="57">
        <f>SUM('Per IOU (Table 1)_PGE:Per IOU (Table 5)_Liberty'!D6)</f>
        <v>451106963.97500002</v>
      </c>
      <c r="D6" s="18"/>
    </row>
    <row r="7" spans="1:5" ht="30" customHeight="1" x14ac:dyDescent="0.3">
      <c r="A7" s="42" t="s">
        <v>50</v>
      </c>
      <c r="B7" s="57">
        <f>SUM('Per IOU (Table 1)_PGE:Per IOU (Table 5)_Liberty'!C7)</f>
        <v>1007325.1130100777</v>
      </c>
      <c r="C7" s="57">
        <f>SUM('Per IOU (Table 1)_PGE:Per IOU (Table 5)_Liberty'!D7)</f>
        <v>993629.32552427275</v>
      </c>
      <c r="D7" s="20"/>
    </row>
    <row r="8" spans="1:5" ht="30" customHeight="1" thickBot="1" x14ac:dyDescent="0.35">
      <c r="A8" s="43" t="s">
        <v>23</v>
      </c>
      <c r="B8" s="22"/>
      <c r="C8" s="23"/>
      <c r="D8" s="16"/>
    </row>
    <row r="9" spans="1:5" ht="30" customHeight="1" x14ac:dyDescent="0.3">
      <c r="A9" s="44" t="s">
        <v>48</v>
      </c>
      <c r="B9" s="57">
        <f>SUM('Per IOU (Table 1)_PGE:Per IOU (Table 5)_Liberty'!C9)</f>
        <v>122329820.85499999</v>
      </c>
      <c r="C9" s="57">
        <f>SUM('Per IOU (Table 1)_PGE:Per IOU (Table 5)_Liberty'!D9)</f>
        <v>36077930.744999997</v>
      </c>
      <c r="D9" s="57">
        <f>SUM('Per IOU (Table 1)_PGE:Per IOU (Table 5)_Liberty'!E9)</f>
        <v>970226</v>
      </c>
    </row>
    <row r="10" spans="1:5" ht="30" customHeight="1" x14ac:dyDescent="0.3">
      <c r="A10" s="45" t="s">
        <v>49</v>
      </c>
      <c r="B10" s="57">
        <f>SUM('Per IOU (Table 1)_PGE:Per IOU (Table 5)_Liberty'!C10)</f>
        <v>34321382.489999995</v>
      </c>
      <c r="C10" s="57">
        <f>SUM('Per IOU (Table 1)_PGE:Per IOU (Table 5)_Liberty'!D10)</f>
        <v>1503299</v>
      </c>
      <c r="D10" s="57">
        <f>SUM('Per IOU (Table 1)_PGE:Per IOU (Table 5)_Liberty'!E10)</f>
        <v>446911</v>
      </c>
    </row>
    <row r="11" spans="1:5" ht="30" customHeight="1" x14ac:dyDescent="0.3">
      <c r="A11" s="46" t="s">
        <v>28</v>
      </c>
      <c r="B11" s="59">
        <f>SUM('Per IOU (Table 1)_PGE:Per IOU (Table 5)_Liberty'!C11)</f>
        <v>182624.69000000003</v>
      </c>
      <c r="C11" s="60">
        <f>SUM('Per IOU (Table 1)_PGE:Per IOU (Table 5)_Liberty'!D11)</f>
        <v>140476.93000000002</v>
      </c>
      <c r="D11" s="20"/>
    </row>
    <row r="12" spans="1:5" ht="30" customHeight="1" thickBot="1" x14ac:dyDescent="0.35">
      <c r="A12" s="47" t="s">
        <v>29</v>
      </c>
      <c r="B12" s="63">
        <f>SUM('Per IOU (Table 1)_PGE:Per IOU (Table 5)_Liberty'!C12)</f>
        <v>0</v>
      </c>
      <c r="C12" s="64">
        <f>SUM('Per IOU (Table 1)_PGE:Per IOU (Table 5)_Liberty'!D12)</f>
        <v>0</v>
      </c>
      <c r="D12" s="16"/>
    </row>
    <row r="13" spans="1:5" ht="30" customHeight="1" x14ac:dyDescent="0.3">
      <c r="A13" s="48" t="s">
        <v>21</v>
      </c>
      <c r="B13" s="58">
        <f>SUM(B9,B11,B12)</f>
        <v>122512445.54499999</v>
      </c>
      <c r="C13" s="58">
        <f>SUM(C9,C11,C12)</f>
        <v>36218407.674999997</v>
      </c>
      <c r="D13" s="18"/>
    </row>
    <row r="14" spans="1:5" ht="30" customHeight="1" thickBot="1" x14ac:dyDescent="0.35">
      <c r="A14" s="49" t="s">
        <v>3</v>
      </c>
      <c r="B14" s="14"/>
      <c r="C14" s="15"/>
      <c r="D14" s="16"/>
    </row>
    <row r="15" spans="1:5" ht="30" customHeight="1" x14ac:dyDescent="0.3">
      <c r="A15" s="41" t="s">
        <v>4</v>
      </c>
      <c r="B15" s="57">
        <f>SUM('Per IOU (Table 1)_PGE:Per IOU (Table 5)_Liberty'!C15)</f>
        <v>22521.409999999996</v>
      </c>
      <c r="C15" s="58">
        <f>SUM('Per IOU (Table 1)_PGE:Per IOU (Table 5)_Liberty'!D15)</f>
        <v>23873.539999999986</v>
      </c>
      <c r="D15" s="58">
        <f>SUM('Per IOU (Table 1)_PGE:Per IOU (Table 5)_Liberty'!E15)</f>
        <v>23300</v>
      </c>
    </row>
    <row r="16" spans="1:5" ht="30" customHeight="1" x14ac:dyDescent="0.3">
      <c r="A16" s="46" t="s">
        <v>5</v>
      </c>
      <c r="B16" s="59">
        <f>SUM('Per IOU (Table 1)_PGE:Per IOU (Table 5)_Liberty'!C16)</f>
        <v>184305.28</v>
      </c>
      <c r="C16" s="60">
        <f>SUM('Per IOU (Table 1)_PGE:Per IOU (Table 5)_Liberty'!D16)</f>
        <v>165085.05000000002</v>
      </c>
      <c r="D16" s="60">
        <f>SUM('Per IOU (Table 1)_PGE:Per IOU (Table 5)_Liberty'!E16)</f>
        <v>191804</v>
      </c>
    </row>
    <row r="17" spans="1:11" ht="30" customHeight="1" thickBot="1" x14ac:dyDescent="0.35">
      <c r="A17" s="47" t="s">
        <v>6</v>
      </c>
      <c r="B17" s="63">
        <f>SUM('Per IOU (Table 1)_PGE:Per IOU (Table 5)_Liberty'!C17)</f>
        <v>151746.73000000001</v>
      </c>
      <c r="C17" s="64">
        <f>SUM('Per IOU (Table 1)_PGE:Per IOU (Table 5)_Liberty'!D17)</f>
        <v>45212.44</v>
      </c>
      <c r="D17" s="64">
        <f>SUM('Per IOU (Table 1)_PGE:Per IOU (Table 5)_Liberty'!E17)</f>
        <v>98900</v>
      </c>
    </row>
    <row r="18" spans="1:11" ht="30" customHeight="1" x14ac:dyDescent="0.3">
      <c r="A18" s="50" t="s">
        <v>22</v>
      </c>
      <c r="B18" s="65">
        <f>SUM(B15:B17)</f>
        <v>358573.42000000004</v>
      </c>
      <c r="C18" s="58">
        <f>SUM(C15:C17)</f>
        <v>234171.03</v>
      </c>
      <c r="D18" s="77">
        <f>SUM(D15:D17)</f>
        <v>314004</v>
      </c>
    </row>
    <row r="19" spans="1:11" ht="30" customHeight="1" thickBot="1" x14ac:dyDescent="0.35">
      <c r="A19" s="49" t="s">
        <v>25</v>
      </c>
      <c r="B19" s="14"/>
      <c r="C19" s="15"/>
      <c r="D19" s="15"/>
    </row>
    <row r="20" spans="1:11" ht="30" customHeight="1" x14ac:dyDescent="0.3">
      <c r="A20" s="25" t="s">
        <v>30</v>
      </c>
      <c r="B20" s="57">
        <f>SUM('Per IOU (Table 1)_PGE:Per IOU (Table 5)_Liberty'!C20)</f>
        <v>113820.8</v>
      </c>
      <c r="C20" s="57">
        <f>SUM('Per IOU (Table 1)_PGE:Per IOU (Table 5)_Liberty'!D20)</f>
        <v>140769</v>
      </c>
      <c r="D20" s="26"/>
    </row>
    <row r="21" spans="1:11" ht="30" customHeight="1" thickBot="1" x14ac:dyDescent="0.35">
      <c r="A21" s="51" t="s">
        <v>20</v>
      </c>
      <c r="B21" s="22"/>
      <c r="C21" s="22"/>
      <c r="D21" s="22"/>
    </row>
    <row r="22" spans="1:11" ht="30" customHeight="1" x14ac:dyDescent="0.3">
      <c r="A22" s="25" t="s">
        <v>32</v>
      </c>
      <c r="B22" s="66">
        <f>SUM('Per IOU (Table 1)_PGE:Per IOU (Table 5)_Liberty'!C22)</f>
        <v>0</v>
      </c>
      <c r="C22" s="66">
        <f>SUM('Per IOU (Table 1)_PGE:Per IOU (Table 5)_Liberty'!D22)</f>
        <v>6546319.7999999998</v>
      </c>
      <c r="D22" s="28"/>
    </row>
    <row r="23" spans="1:11" ht="30" customHeight="1" x14ac:dyDescent="0.3">
      <c r="A23" s="29" t="s">
        <v>34</v>
      </c>
      <c r="B23" s="67">
        <f>SUM('Per IOU (Table 1)_PGE:Per IOU (Table 5)_Liberty'!C23)</f>
        <v>4421959.4800000004</v>
      </c>
      <c r="C23" s="67">
        <f>SUM('Per IOU (Table 1)_PGE:Per IOU (Table 5)_Liberty'!D23)</f>
        <v>3871505.1199999996</v>
      </c>
      <c r="D23" s="30"/>
    </row>
    <row r="24" spans="1:11" ht="30" customHeight="1" thickBot="1" x14ac:dyDescent="0.35">
      <c r="A24" s="49" t="s">
        <v>7</v>
      </c>
      <c r="B24" s="31"/>
      <c r="C24" s="31"/>
      <c r="D24" s="31"/>
    </row>
    <row r="25" spans="1:11" ht="30" customHeight="1" x14ac:dyDescent="0.3">
      <c r="A25" s="32" t="s">
        <v>33</v>
      </c>
      <c r="B25" s="69">
        <f>B6+B13-SUM(B18,B20,B22,B23)</f>
        <v>451106964.05499989</v>
      </c>
      <c r="C25" s="69">
        <f>C6+C13-SUM(C18,C20,C22,C23)</f>
        <v>476532606.70000005</v>
      </c>
      <c r="D25" s="33"/>
    </row>
    <row r="26" spans="1:11" ht="30" customHeight="1" thickBot="1" x14ac:dyDescent="0.35">
      <c r="A26" s="52" t="s">
        <v>26</v>
      </c>
      <c r="B26" s="70">
        <f>B7-B20</f>
        <v>893504.31301007769</v>
      </c>
      <c r="C26" s="70">
        <f>C7-C20</f>
        <v>852860.32552427275</v>
      </c>
      <c r="D26" s="34"/>
    </row>
    <row r="27" spans="1:11" ht="31.75" customHeight="1" thickBot="1" x14ac:dyDescent="0.35">
      <c r="A27" s="35"/>
      <c r="B27" s="36"/>
      <c r="C27" s="36"/>
      <c r="D27" s="37"/>
    </row>
    <row r="28" spans="1:11" ht="49.25" customHeight="1" thickBot="1" x14ac:dyDescent="0.3">
      <c r="A28" s="137" t="s">
        <v>51</v>
      </c>
      <c r="B28" s="138"/>
      <c r="C28" s="138"/>
      <c r="D28" s="138"/>
    </row>
    <row r="29" spans="1:11" s="9" customFormat="1" ht="14.4" customHeight="1" thickBot="1" x14ac:dyDescent="0.4">
      <c r="A29" s="160" t="s">
        <v>8</v>
      </c>
      <c r="B29" s="160"/>
      <c r="C29" s="160"/>
      <c r="D29" s="160"/>
      <c r="E29"/>
      <c r="F29" s="101"/>
    </row>
    <row r="30" spans="1:11" s="9" customFormat="1" ht="14.4" customHeight="1" thickBot="1" x14ac:dyDescent="0.4">
      <c r="A30" s="160" t="s">
        <v>36</v>
      </c>
      <c r="B30" s="160"/>
      <c r="C30" s="160"/>
      <c r="D30" s="160"/>
      <c r="E30"/>
      <c r="F30" s="102"/>
      <c r="G30" s="40"/>
      <c r="H30" s="40"/>
      <c r="I30" s="40"/>
      <c r="J30" s="40"/>
      <c r="K30" s="40"/>
    </row>
    <row r="31" spans="1:11" s="9" customFormat="1" ht="14.4" customHeight="1" thickBot="1" x14ac:dyDescent="0.4">
      <c r="A31" s="160" t="s">
        <v>56</v>
      </c>
      <c r="B31" s="160"/>
      <c r="C31" s="160"/>
      <c r="D31" s="160"/>
      <c r="E31"/>
      <c r="F31" s="101"/>
    </row>
    <row r="32" spans="1:11" s="9" customFormat="1" ht="14.4" customHeight="1" thickBot="1" x14ac:dyDescent="0.4">
      <c r="A32" s="160" t="s">
        <v>57</v>
      </c>
      <c r="B32" s="160"/>
      <c r="C32" s="160"/>
      <c r="D32" s="160"/>
      <c r="E32"/>
      <c r="F32" s="101"/>
    </row>
    <row r="33" spans="1:11" s="9" customFormat="1" ht="14.4" customHeight="1" thickBot="1" x14ac:dyDescent="0.4">
      <c r="A33" s="160" t="s">
        <v>27</v>
      </c>
      <c r="B33" s="160"/>
      <c r="C33" s="160"/>
      <c r="D33" s="160"/>
      <c r="E33"/>
      <c r="F33" s="101"/>
    </row>
    <row r="34" spans="1:11" s="9" customFormat="1" ht="14.4" customHeight="1" thickBot="1" x14ac:dyDescent="0.4">
      <c r="A34" s="160" t="s">
        <v>58</v>
      </c>
      <c r="B34" s="160"/>
      <c r="C34" s="160"/>
      <c r="D34" s="160"/>
      <c r="E34"/>
      <c r="F34" s="101"/>
    </row>
    <row r="35" spans="1:11" s="9" customFormat="1" ht="14.4" customHeight="1" thickBot="1" x14ac:dyDescent="0.4">
      <c r="A35" s="160" t="s">
        <v>9</v>
      </c>
      <c r="B35" s="160"/>
      <c r="C35" s="160"/>
      <c r="D35" s="160"/>
      <c r="E35"/>
      <c r="F35" s="101"/>
    </row>
    <row r="36" spans="1:11" s="9" customFormat="1" ht="14.4" customHeight="1" thickBot="1" x14ac:dyDescent="0.4">
      <c r="A36" s="160" t="s">
        <v>35</v>
      </c>
      <c r="B36" s="160"/>
      <c r="C36" s="160"/>
      <c r="D36" s="160"/>
      <c r="E36"/>
      <c r="F36" s="101"/>
    </row>
    <row r="37" spans="1:11" s="9" customFormat="1" ht="14.4" customHeight="1" thickBot="1" x14ac:dyDescent="0.4">
      <c r="A37" s="160" t="s">
        <v>37</v>
      </c>
      <c r="B37" s="160"/>
      <c r="C37" s="160"/>
      <c r="D37" s="160"/>
      <c r="E37"/>
      <c r="F37" s="101"/>
    </row>
    <row r="38" spans="1:11" s="9" customFormat="1" ht="14.4" customHeight="1" thickBot="1" x14ac:dyDescent="0.4">
      <c r="A38" s="160" t="s">
        <v>38</v>
      </c>
      <c r="B38" s="160"/>
      <c r="C38" s="160"/>
      <c r="D38" s="160"/>
      <c r="E38"/>
      <c r="F38" s="101"/>
    </row>
    <row r="39" spans="1:11" s="9" customFormat="1" ht="14.4" customHeight="1" thickBot="1" x14ac:dyDescent="0.4">
      <c r="A39" s="160" t="s">
        <v>31</v>
      </c>
      <c r="B39" s="160"/>
      <c r="C39" s="160"/>
      <c r="D39" s="160"/>
      <c r="E39"/>
      <c r="F39" s="101"/>
    </row>
    <row r="40" spans="1:11" s="9" customFormat="1" ht="14.4" customHeight="1" thickBot="1" x14ac:dyDescent="0.4">
      <c r="A40" s="160" t="s">
        <v>39</v>
      </c>
      <c r="B40" s="160"/>
      <c r="C40" s="160"/>
      <c r="D40" s="160"/>
      <c r="E40"/>
      <c r="F40" s="101"/>
    </row>
    <row r="41" spans="1:11" s="9" customFormat="1" ht="14.4" customHeight="1" thickBot="1" x14ac:dyDescent="0.4">
      <c r="A41" s="160" t="s">
        <v>53</v>
      </c>
      <c r="B41" s="160"/>
      <c r="C41" s="160"/>
      <c r="D41" s="160"/>
      <c r="E41"/>
      <c r="F41" s="101"/>
    </row>
    <row r="42" spans="1:11" s="9" customFormat="1" ht="14.4" customHeight="1" x14ac:dyDescent="0.35">
      <c r="A42" s="160" t="s">
        <v>54</v>
      </c>
      <c r="B42" s="160"/>
      <c r="C42" s="160"/>
      <c r="D42" s="160"/>
      <c r="E42"/>
      <c r="F42" s="101"/>
    </row>
    <row r="43" spans="1:11" s="9" customFormat="1" ht="15.5" x14ac:dyDescent="0.35">
      <c r="B43"/>
      <c r="C43"/>
      <c r="D43"/>
      <c r="E43"/>
      <c r="F43" s="95"/>
      <c r="G43" s="12"/>
      <c r="H43" s="12"/>
      <c r="I43" s="12"/>
    </row>
    <row r="44" spans="1:11" s="9" customFormat="1" ht="15.5" x14ac:dyDescent="0.35">
      <c r="A44" s="9" t="s">
        <v>59</v>
      </c>
      <c r="B44"/>
      <c r="C44"/>
      <c r="D44"/>
      <c r="E44"/>
      <c r="F44" s="95"/>
      <c r="G44" s="12"/>
      <c r="H44" s="40"/>
      <c r="I44" s="40"/>
      <c r="J44" s="40"/>
      <c r="K44" s="40"/>
    </row>
  </sheetData>
  <mergeCells count="18">
    <mergeCell ref="A41:D41"/>
    <mergeCell ref="A42:D42"/>
    <mergeCell ref="A40:D40"/>
    <mergeCell ref="A1:D1"/>
    <mergeCell ref="A2:D2"/>
    <mergeCell ref="A3:D3"/>
    <mergeCell ref="A28:D28"/>
    <mergeCell ref="A29:D29"/>
    <mergeCell ref="A30:D30"/>
    <mergeCell ref="A31:D31"/>
    <mergeCell ref="A37:D37"/>
    <mergeCell ref="A38:D38"/>
    <mergeCell ref="A39:D39"/>
    <mergeCell ref="A32:D32"/>
    <mergeCell ref="A33:D33"/>
    <mergeCell ref="A34:D34"/>
    <mergeCell ref="A35:D35"/>
    <mergeCell ref="A36:D36"/>
  </mergeCells>
  <printOptions headings="1"/>
  <pageMargins left="0.27" right="0.26" top="1" bottom="1" header="0.5" footer="0.5"/>
  <pageSetup scale="91" orientation="landscape" r:id="rId1"/>
  <headerFooter alignWithMargins="0">
    <oddHeader>&amp;CAll IOUs (Table 2) - SOMAH Program IOU Semi-Annual Administrative Expense Report</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BE53D-6773-42D5-982E-5937AE0E1856}">
  <sheetPr>
    <pageSetUpPr fitToPage="1"/>
  </sheetPr>
  <dimension ref="A1:G13"/>
  <sheetViews>
    <sheetView tabSelected="1" zoomScaleNormal="100" workbookViewId="0">
      <selection activeCell="D11" sqref="D11:D12"/>
    </sheetView>
  </sheetViews>
  <sheetFormatPr defaultRowHeight="12.5" x14ac:dyDescent="0.25"/>
  <cols>
    <col min="1" max="1" width="47.36328125" customWidth="1"/>
    <col min="2" max="2" width="28.453125" customWidth="1"/>
    <col min="3" max="3" width="26.453125" customWidth="1"/>
    <col min="4" max="4" width="15.1796875" bestFit="1" customWidth="1"/>
    <col min="6" max="7" width="11.453125" bestFit="1" customWidth="1"/>
    <col min="8" max="8" width="35.453125" customWidth="1"/>
  </cols>
  <sheetData>
    <row r="1" spans="1:7" ht="32.25" customHeight="1" x14ac:dyDescent="0.35">
      <c r="A1" s="171" t="s">
        <v>76</v>
      </c>
      <c r="B1" s="172"/>
    </row>
    <row r="2" spans="1:7" ht="15.5" x14ac:dyDescent="0.35">
      <c r="A2" s="173" t="s">
        <v>11</v>
      </c>
      <c r="B2" s="174"/>
      <c r="C2" s="6"/>
    </row>
    <row r="3" spans="1:7" ht="16" thickBot="1" x14ac:dyDescent="0.4">
      <c r="A3" s="175" t="s">
        <v>62</v>
      </c>
      <c r="B3" s="176"/>
      <c r="C3" s="92"/>
    </row>
    <row r="4" spans="1:7" ht="39.5" thickBot="1" x14ac:dyDescent="0.35">
      <c r="A4" s="1" t="s">
        <v>12</v>
      </c>
      <c r="B4" s="5" t="s">
        <v>13</v>
      </c>
      <c r="C4" s="92"/>
      <c r="D4" s="87" t="s">
        <v>64</v>
      </c>
    </row>
    <row r="5" spans="1:7" x14ac:dyDescent="0.25">
      <c r="A5" s="7" t="s">
        <v>14</v>
      </c>
      <c r="B5" s="118">
        <f>1180466+'[2]Per IOU (Table 1)_PGE'!$D$18</f>
        <v>1233979.7</v>
      </c>
      <c r="C5" s="92"/>
      <c r="D5" s="73"/>
      <c r="G5" s="105"/>
    </row>
    <row r="6" spans="1:7" x14ac:dyDescent="0.25">
      <c r="A6" s="2" t="s">
        <v>15</v>
      </c>
      <c r="B6" s="118">
        <f>953373+'[2]Per IOU (Table 2)_SCE'!$D$18</f>
        <v>1068533.67</v>
      </c>
      <c r="C6" s="92"/>
      <c r="D6" s="73"/>
    </row>
    <row r="7" spans="1:7" x14ac:dyDescent="0.25">
      <c r="A7" s="2" t="s">
        <v>16</v>
      </c>
      <c r="B7" s="123">
        <f>1189969+'[2]Per IOU (Table 3)_SDGE'!$D$18</f>
        <v>1243153.8400000001</v>
      </c>
      <c r="C7" s="107"/>
      <c r="D7" s="73"/>
      <c r="F7" s="105"/>
    </row>
    <row r="8" spans="1:7" x14ac:dyDescent="0.25">
      <c r="A8" s="2" t="s">
        <v>18</v>
      </c>
      <c r="B8" s="118">
        <f>7820+'[2]Per IOU (Table 4)_PacifiCorp'!$D$18</f>
        <v>16918</v>
      </c>
      <c r="C8" s="108"/>
      <c r="D8" s="73"/>
      <c r="E8" s="2"/>
    </row>
    <row r="9" spans="1:7" x14ac:dyDescent="0.25">
      <c r="A9" s="2" t="s">
        <v>17</v>
      </c>
      <c r="B9" s="118">
        <f>82892+'[2]Per IOU (Table 5)_Liberty'!$D$18</f>
        <v>86105.82</v>
      </c>
      <c r="C9" s="92"/>
      <c r="D9" s="73"/>
      <c r="F9" s="105"/>
    </row>
    <row r="10" spans="1:7" ht="13" x14ac:dyDescent="0.3">
      <c r="A10" s="3"/>
      <c r="B10" s="74"/>
      <c r="C10" s="92"/>
    </row>
    <row r="11" spans="1:7" ht="13" thickBot="1" x14ac:dyDescent="0.3">
      <c r="A11" s="4" t="s">
        <v>19</v>
      </c>
      <c r="B11" s="124">
        <f>SUM(B5:B9)</f>
        <v>3648691.03</v>
      </c>
      <c r="C11" s="107"/>
    </row>
    <row r="12" spans="1:7" x14ac:dyDescent="0.25">
      <c r="C12" s="92"/>
    </row>
    <row r="13" spans="1:7" ht="13" x14ac:dyDescent="0.25">
      <c r="A13" s="53" t="s">
        <v>59</v>
      </c>
      <c r="C13" s="92"/>
    </row>
  </sheetData>
  <mergeCells count="3">
    <mergeCell ref="A1:B1"/>
    <mergeCell ref="A2:B2"/>
    <mergeCell ref="A3:B3"/>
  </mergeCells>
  <printOptions headings="1"/>
  <pageMargins left="0.27" right="0.26" top="1" bottom="1" header="0.5" footer="0.5"/>
  <pageSetup orientation="landscape" r:id="rId1"/>
  <headerFooter alignWithMargins="0">
    <oddHeader>&amp;CCumulative Totals (Table 3) - SOMAH Program IOU Semi-Annual Administrative Expense Report</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Per IOU (Table 1)_PGE</vt:lpstr>
      <vt:lpstr>Per IOU (Table 2)_SCE</vt:lpstr>
      <vt:lpstr>Per IOU (Table 3)_SDGE</vt:lpstr>
      <vt:lpstr>Per IOU (Table 4)_PacifiCorp</vt:lpstr>
      <vt:lpstr>Per IOU (Table 5)_Liberty</vt:lpstr>
      <vt:lpstr>All IOUs (Table 6)</vt:lpstr>
      <vt:lpstr>Cumulative Costs (Table 7)</vt:lpstr>
      <vt:lpstr>'All IOUs (Table 6)'!Print_Area</vt:lpstr>
      <vt:lpstr>'Cumulative Costs (Table 7)'!Print_Area</vt:lpstr>
      <vt:lpstr>'Per IOU (Table 1)_PGE'!Print_Area</vt:lpstr>
      <vt:lpstr>'Per IOU (Table 2)_SCE'!Print_Area</vt:lpstr>
      <vt:lpstr>'Per IOU (Table 3)_SDGE'!Print_Area</vt:lpstr>
      <vt:lpstr>'Per IOU (Table 4)_PacifiCorp'!Print_Area</vt:lpstr>
      <vt:lpstr>'Per IOU (Table 5)_Liberty'!Print_Area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Francisco, Tory</dc:creator>
  <cp:keywords/>
  <dc:description/>
  <cp:lastModifiedBy>Lerhaupt, Sarah</cp:lastModifiedBy>
  <cp:revision/>
  <dcterms:created xsi:type="dcterms:W3CDTF">2019-04-22T17:20:11Z</dcterms:created>
  <dcterms:modified xsi:type="dcterms:W3CDTF">2022-05-13T20:25:11Z</dcterms:modified>
  <cp:category/>
  <cp:contentStatus/>
</cp:coreProperties>
</file>