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capuc-my.sharepoint.com/personal/sarah_lerhaupt_cpuc_ca_gov/Documents/1 SOMAH/SOMAH Implementation/SOMAH Semi-Annual Expense_IOU_Report/"/>
    </mc:Choice>
  </mc:AlternateContent>
  <xr:revisionPtr revIDLastSave="5" documentId="8_{141EFFEB-F6A2-4CB3-99E4-C6ACDFDB194E}" xr6:coauthVersionLast="47" xr6:coauthVersionMax="47" xr10:uidLastSave="{BE2E2464-7C06-4327-8936-7FAF479D447B}"/>
  <bookViews>
    <workbookView xWindow="0" yWindow="0" windowWidth="15440" windowHeight="10150" tabRatio="857" activeTab="6" xr2:uid="{5FBF522B-CC71-4504-8151-9702B7D39162}"/>
  </bookViews>
  <sheets>
    <sheet name="Per IOU (Table 1)_PGE" sheetId="6" r:id="rId1"/>
    <sheet name="Per IOU (Table 2)_SCE" sheetId="1" r:id="rId2"/>
    <sheet name="Per IOU (Table 3)_SDGE" sheetId="9" r:id="rId3"/>
    <sheet name="Per IOU (Table 4)_PacifiCorp" sheetId="8" r:id="rId4"/>
    <sheet name="Per IOU (Table 5)_Liberty" sheetId="7" r:id="rId5"/>
    <sheet name="All IOUs (Table 6)" sheetId="5" r:id="rId6"/>
    <sheet name="Cumulative Costs (Table 7)" sheetId="4" r:id="rId7"/>
  </sheets>
  <externalReferences>
    <externalReference r:id="rId8"/>
    <externalReference r:id="rId9"/>
  </externalReferences>
  <definedNames>
    <definedName name="NotTollFree">'[1]PG&amp;E'!$T$6:$T$12</definedName>
    <definedName name="_xlnm.Print_Area" localSheetId="5">'All IOUs (Table 6)'!$A$1:$D$4</definedName>
    <definedName name="_xlnm.Print_Area" localSheetId="6">'Cumulative Costs (Table 7)'!$A$1:$B$11</definedName>
    <definedName name="_xlnm.Print_Area" localSheetId="0">'Per IOU (Table 1)_PGE'!$B$1:$E$25</definedName>
    <definedName name="_xlnm.Print_Area" localSheetId="1">'Per IOU (Table 2)_SCE'!$B$1:$E$25</definedName>
    <definedName name="_xlnm.Print_Area" localSheetId="2">'Per IOU (Table 3)_SDGE'!$B$1:$E$25</definedName>
    <definedName name="_xlnm.Print_Area" localSheetId="3">'Per IOU (Table 4)_PacifiCorp'!$B$1:$E$25</definedName>
    <definedName name="_xlnm.Print_Area" localSheetId="4">'Per IOU (Table 5)_Liberty'!$B$1:$E$25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4" l="1"/>
  <c r="G7" i="9"/>
  <c r="F7" i="9"/>
  <c r="F7" i="6"/>
  <c r="G7" i="6"/>
  <c r="B9" i="4"/>
  <c r="B8" i="4"/>
  <c r="B6" i="4"/>
  <c r="B5" i="4"/>
  <c r="D26" i="8"/>
  <c r="D18" i="8"/>
  <c r="D13" i="8"/>
  <c r="D25" i="8" s="1"/>
  <c r="D6" i="8"/>
  <c r="B11" i="4" l="1"/>
  <c r="C23" i="5"/>
  <c r="B23" i="5"/>
  <c r="C22" i="5"/>
  <c r="B22" i="5"/>
  <c r="C20" i="5"/>
  <c r="B20" i="5"/>
  <c r="D17" i="5"/>
  <c r="D16" i="5"/>
  <c r="D15" i="5"/>
  <c r="C17" i="5"/>
  <c r="B17" i="5"/>
  <c r="C16" i="5"/>
  <c r="B16" i="5"/>
  <c r="C15" i="5"/>
  <c r="B15" i="5"/>
  <c r="C12" i="5"/>
  <c r="B12" i="5"/>
  <c r="C11" i="5"/>
  <c r="B11" i="5"/>
  <c r="B10" i="5"/>
  <c r="C10" i="5"/>
  <c r="D10" i="5"/>
  <c r="D9" i="5"/>
  <c r="C9" i="5"/>
  <c r="B9" i="5"/>
  <c r="C7" i="5"/>
  <c r="B7" i="5"/>
  <c r="B6" i="5"/>
  <c r="C18" i="5" l="1"/>
  <c r="D18" i="5"/>
  <c r="B18" i="5"/>
  <c r="B26" i="5"/>
  <c r="C26" i="5"/>
  <c r="B13" i="5"/>
  <c r="C13" i="5"/>
  <c r="C26" i="8"/>
  <c r="D26" i="7"/>
  <c r="C26" i="7"/>
  <c r="D26" i="9"/>
  <c r="C26" i="9"/>
  <c r="D26" i="1"/>
  <c r="C26" i="1"/>
  <c r="D26" i="6"/>
  <c r="C26" i="6"/>
  <c r="E17" i="6"/>
  <c r="C10" i="6"/>
  <c r="D9" i="6"/>
  <c r="C9" i="6"/>
  <c r="B25" i="5" l="1"/>
  <c r="E18" i="9"/>
  <c r="D18" i="9"/>
  <c r="C18" i="9"/>
  <c r="D13" i="9"/>
  <c r="C13" i="9"/>
  <c r="C25" i="9" s="1"/>
  <c r="D25" i="9" s="1"/>
  <c r="E18" i="8"/>
  <c r="C18" i="8"/>
  <c r="C13" i="8"/>
  <c r="C25" i="8" s="1"/>
  <c r="E18" i="7"/>
  <c r="D18" i="7"/>
  <c r="C18" i="7"/>
  <c r="D13" i="7"/>
  <c r="C13" i="7"/>
  <c r="C25" i="7" s="1"/>
  <c r="D25" i="7" s="1"/>
  <c r="E18" i="6"/>
  <c r="D18" i="6"/>
  <c r="C18" i="6"/>
  <c r="D13" i="6"/>
  <c r="C13" i="6"/>
  <c r="C25" i="6" s="1"/>
  <c r="D16" i="1"/>
  <c r="C16" i="1"/>
  <c r="D6" i="6" l="1"/>
  <c r="D25" i="6" s="1"/>
  <c r="D13" i="1"/>
  <c r="C13" i="1"/>
  <c r="E18" i="1"/>
  <c r="D18" i="1"/>
  <c r="C18" i="1"/>
  <c r="C25" i="1" s="1"/>
  <c r="D6" i="1" s="1"/>
  <c r="C6" i="5" s="1"/>
  <c r="C25" i="5" s="1"/>
  <c r="D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Kelli Tang</author>
  </authors>
  <commentList>
    <comment ref="D6" authorId="0" shapeId="0" xr:uid="{30700CC3-4DF3-49C3-989E-623D13F857C4}">
      <text>
        <r>
          <rPr>
            <sz val="9"/>
            <color indexed="81"/>
            <rFont val="Tahoma"/>
            <family val="2"/>
          </rPr>
          <t>Formula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 Mann</author>
  </authors>
  <commentList>
    <comment ref="B7" authorId="0" shapeId="0" xr:uid="{718C92AA-9BDC-4CB3-A036-4E8CA0EF38A5}">
      <text>
        <r>
          <rPr>
            <sz val="9"/>
            <color indexed="81"/>
            <rFont val="Tahoma"/>
            <family val="2"/>
          </rPr>
          <t>Replaced previously provided SDG&amp;E total from $1,535,027 to correct amount of $1,189,969 resulting in new calculated cumulative total.</t>
        </r>
        <r>
          <rPr>
            <sz val="9"/>
            <color indexed="81"/>
            <rFont val="Tahoma"/>
            <family val="2"/>
          </rPr>
          <t xml:space="preserve">
</t>
        </r>
      </text>
    </comment>
    <comment ref="B11" authorId="0" shapeId="0" xr:uid="{454A084B-5C9C-48DA-9A62-976576E613A9}">
      <text>
        <r>
          <rPr>
            <sz val="9"/>
            <color indexed="81"/>
            <rFont val="Tahoma"/>
            <family val="2"/>
          </rPr>
          <t>Calcuation revision changes previous All IOU total of $3,993,749 to new IOU total $3,648,691</t>
        </r>
      </text>
    </comment>
  </commentList>
</comments>
</file>

<file path=xl/sharedStrings.xml><?xml version="1.0" encoding="utf-8"?>
<sst xmlns="http://schemas.openxmlformats.org/spreadsheetml/2006/main" count="338" uniqueCount="91">
  <si>
    <t>SOMAH Program Table 1 - Status of SOMAH Balancing Account Funds</t>
  </si>
  <si>
    <t>Through June 30, 2019</t>
  </si>
  <si>
    <t>Starting Balance</t>
  </si>
  <si>
    <t>IOU Administrative Costs</t>
  </si>
  <si>
    <t>F. Regulatory Compliance [6]</t>
  </si>
  <si>
    <t>G. Program Management Support [7]</t>
  </si>
  <si>
    <t>H. IT / Customer Billing [8]</t>
  </si>
  <si>
    <t>Ending Balance</t>
  </si>
  <si>
    <t>[1] Carryover includes unspent/uncommitted funds  that have not yet been allocated for or spent and carried over from the previous report period.  These can include administrative or incentive funds, or both.</t>
  </si>
  <si>
    <t>[6] Compliance Filings Directed by SOMAH Decision(s), Creation of SOMAH Tariff, Ad-hoc Energy Division Data Requests Pertaining to SOMAH</t>
  </si>
  <si>
    <t>All 5 IOUs</t>
  </si>
  <si>
    <t>Cumulative totals for all 5 IOUs</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</si>
  <si>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</si>
  <si>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</si>
  <si>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</si>
  <si>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</si>
  <si>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</si>
  <si>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</si>
  <si>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</si>
  <si>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</si>
  <si>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 xml:space="preserve">Non-IOU Incentive and Program Administrative Costs </t>
  </si>
  <si>
    <t>E. Total Funds Accrued in the Reporting Period (Sum of B+C+D)</t>
  </si>
  <si>
    <t xml:space="preserve">I. IOU Administrative Costs TOTAL (Sum of F+G+H) </t>
  </si>
  <si>
    <t>Funding</t>
  </si>
  <si>
    <t>A. Starting Balance of the 6-Month Reporting Period (including Carryover) [1]</t>
  </si>
  <si>
    <t>Non-IOU, Non-PA Implementation Cost</t>
  </si>
  <si>
    <t>M1. Ending Balance of Funds Available to CPUC Energy Division for EM&amp;V [2] (Equals A1 Minus J)</t>
  </si>
  <si>
    <t>[4] Interest accrued in current reporting period of 6 months.</t>
  </si>
  <si>
    <t>C. Interest Accrued in this period [4]</t>
  </si>
  <si>
    <t>D. Funds Received per IOU Co-funding Agreements or similar [5]</t>
  </si>
  <si>
    <t>J. EM&amp;V Amount Transferred to or Expended on behalf of CPUC Energy Division, includes Co-funding Agreements for this purpose [9]</t>
  </si>
  <si>
    <t>[10] Sum of any invoices paid to SOMAH PA for the purposes of incentive payments (including progress and final payments) and program administrative expenses.</t>
  </si>
  <si>
    <t>K. Amount Transfered for SOMAH Customer Incentive Payments to SOMAH Program Administrator [10]</t>
  </si>
  <si>
    <t>M. Ending Balance in Account Balance at Report Date [11] (Equals A Plus E Minus Sum of I, J, K and L)</t>
  </si>
  <si>
    <t>L. Amount Transferred or Expended for SOMAH Co-funding Agreements for SOMAH Program Administrator (PA) administration [10]</t>
  </si>
  <si>
    <t>[7] Contract Management (Staffing, Legal Fees, Contract Processing/Support), Incentive Processing, SOMAH PA Data Requests, Working Group Meetings/Meetings with SOMAH PA, Internal Administration.</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</si>
  <si>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</si>
  <si>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</si>
  <si>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</si>
  <si>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[11] Semi-Annual Ending Balance is the total of the Starting Balance of the 6-month Period including Carryover and other revenues minus all costs. It is expected to be the basis for the next report's Carryover.</t>
  </si>
  <si>
    <t>Prior Amounts Reported
In Last Report</t>
  </si>
  <si>
    <t>Amounts As of Report Date [12]</t>
  </si>
  <si>
    <t>Forecasted  Amounts (Next 6 Months) [13]</t>
  </si>
  <si>
    <t xml:space="preserve">[3] Response </t>
  </si>
  <si>
    <t>[5] Response</t>
  </si>
  <si>
    <t xml:space="preserve">[9] Response </t>
  </si>
  <si>
    <t>[12] Response</t>
  </si>
  <si>
    <t xml:space="preserve">[13] Response </t>
  </si>
  <si>
    <t>B. Approved ERRA/ECAC funds transferred in this period [3]</t>
  </si>
  <si>
    <t>B1. ERRA/ECAC Budget approved for the current funding year (Information Only) [3A]</t>
  </si>
  <si>
    <t>A1. Starting Sub-Balance of Funds Available to CPUC Energy Division for EM&amp;V (Information Only) [2]</t>
  </si>
  <si>
    <t>Notes, Table 2</t>
  </si>
  <si>
    <r>
      <t xml:space="preserve">Response to Notes, Table 3 </t>
    </r>
    <r>
      <rPr>
        <sz val="11"/>
        <rFont val="Arial"/>
        <family val="2"/>
      </rPr>
      <t>(IOUs will respond to Notes above which require specific information as part of the reporting)</t>
    </r>
  </si>
  <si>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</si>
  <si>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</si>
  <si>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t>[3A] Response</t>
  </si>
  <si>
    <t xml:space="preserve">[3] For field "B" include only the Individual IOU's SOMAH funds approved and transfered in this report period, note the transfer date(s) and Decision citation(s) in the 'Response to Notes' table below (per Individual IOU). This is inclusive of all SOMAH funds to be transferred, including SOMAH Actual Set-Aside and any Prior Year True-Up Amounts. </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</si>
  <si>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</si>
  <si>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</si>
  <si>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New Template Issued December 2021</t>
  </si>
  <si>
    <t>Source</t>
  </si>
  <si>
    <t>Notes</t>
  </si>
  <si>
    <t>Through December 31, 2021</t>
  </si>
  <si>
    <t>NA</t>
  </si>
  <si>
    <t>Previously</t>
  </si>
  <si>
    <t>Southern California Edison</t>
  </si>
  <si>
    <t>San Diego Gas &amp; Electric</t>
  </si>
  <si>
    <t>PacifiCorp</t>
  </si>
  <si>
    <t>July1, 2021 - December 31, 2021</t>
  </si>
  <si>
    <t>Pacific Gas &amp; Electric</t>
  </si>
  <si>
    <t>Liberty Utilities</t>
  </si>
  <si>
    <t>SOMAH Program Table 2 - Status of SOMAH Balancing Account Funds</t>
  </si>
  <si>
    <t>SOMAH Program Table 3 - Status of SOMAH Balancing Account Funds</t>
  </si>
  <si>
    <t>SOMAH Program Table 4 - Status of SOMAH Balancing Account Funds</t>
  </si>
  <si>
    <t>SOMAH Program Table 5 - Status of SOMAH Balancing Account Funds</t>
  </si>
  <si>
    <t>SOMAH Program Table 6 - Status of SOMAH Balancing Account Funds</t>
  </si>
  <si>
    <t>SOMAH Program Table 7 - Total IOU SOMAH Program Administration Expenses to date</t>
  </si>
  <si>
    <t>Per D.20-12-038, a forecasted amount of $31.6M was directed to be set aside on a quarterly basis in 2021. During the reporting period, $7.9M was transferred to the SOMAHBA in July 2021 and another $7.9M was transferred in October 2021, for a total of $15.8M for the last two quarters of the 2021.</t>
  </si>
  <si>
    <t>As of this report date, PG&amp;E does not have a final decision for its 2022 ERRA forecast (Application A.21-06-001) and therefore does not yet have an approved SOMAH funding amount for this caldenar year. PG&amp;E expects a decision in February 2022. In the November Update to the 2022 ERRA forecast, PG&amp;E proposed a set aside for SOMAH that included $46.41M for 2022 and ($0.19M) for the true-up for 2020, for a total of $46.22M.</t>
  </si>
  <si>
    <t>PG&amp;E does not lead any co-funding agreements for the SOMAH program.</t>
  </si>
  <si>
    <t>PG&amp;E has not received any invoices for EM&amp;V as of this report date.</t>
  </si>
  <si>
    <t>N/A</t>
  </si>
  <si>
    <t xml:space="preserve">SDG&amp;E spent in 2020 $231,237.25 &amp; in 2021 $254,589.80 for a total of  $485,827.05. Once a Co-Funding agreement is established with the other IOUs we can beigin to collect on this balance and on future expenditures related to EM&amp;V.    </t>
  </si>
  <si>
    <t>Liberty transferred $333,475 to the SOMAH balancing account in September of 2021 per D.21-05-005.</t>
  </si>
  <si>
    <t>Liberty's 2022 ECAC Application (A.21-08-003) is scheduled for final decision July 1, 2022. The 2022 SOMAH set aside amount of $437,152 did not include the SOMAH Balancing Account true-up approved in advice letter 165-E. The variance between funds set-aside and the 10% of total GHG allowance revenues is a shortfall of $9,759. Liberty will include this adjustment in its 2022 SOMAH Funding Compliance Advice Letter filing, which will be filed no later than March 1, this year.</t>
  </si>
  <si>
    <t>Expenses related to IT and customer billing are dependent on participation in the Program. Liberty is aware of two participants in its service territory. At the time of this report, Liberty does not anticipate incurring any expenses in this category for the forecasted reporting period. Incremental costs for this category may be recorded in future reporting periods.</t>
  </si>
  <si>
    <t>SCE has not received any invoices for EM&amp;V as of this report date.</t>
  </si>
  <si>
    <t>SCE is the co-funding agreement lead for the SOMAH program.</t>
  </si>
  <si>
    <t>Per D.20-12-035, a forecasted amount of $63,873,613 was transferred to the SOMAHBA in January 2021.</t>
  </si>
  <si>
    <t>These values reflect SOMAH set-aside amounts from quarterly auctions during the relevant reporting periods.</t>
  </si>
  <si>
    <t>PacifiCorp filed application 20-08-002 on August 3, 2020. A decision on the GHG portion of the filing effective March 4, 2021 approves the 2020 actuals of $840,922 and the 2021 amounts (forecast and actual) of $1,537,786. The company is in the process of adapting its accounting processes to fund the SOMAH balancing account based on Forecast set-aside amounts, in accordance with the Commission’s directive in D. 20-04-012. To account for this new process, this $2,378,708 value reflects the 2020 Recorded value ($840,922) plus the 2021 Forecast value ($1,537,786) from PacifiCorp’s 2021 ECAC filing. In future reporting periods, PacifiCorp will include only the subsequent year Forecast value in the Semi-Annual Report. Because PacifiCorp has not yet implemented this new accounting process, the 2021 Forecast value has not yet been transferred into the balancing account. PacifiCorp filed its 2022 ECAC application, 21-08-004, on August 2, 2021, and amended it on January 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</si>
</sst>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409]* #,##0.00_);_([$$-409]* \(#,##0.00\);_([$$-409]* &quot;-&quot;??_);_(@_)"/>
    <numFmt numFmtId="166" formatCode="_([$$-409]* #,##0_);_([$$-409]* \(#,##0\);_([$$-409]* &quot;-&quot;??_);_(@_)"/>
  </numFmts>
  <fonts count="28" x14ac:knownFonts="1">
    <font>
      <sz val="10"/>
      <name val="Arial"/>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u/>
      <sz val="11"/>
      <name val="Arial"/>
      <family val="2"/>
    </font>
    <font>
      <i/>
      <sz val="10"/>
      <name val="Arial"/>
      <family val="2"/>
    </font>
    <font>
      <sz val="10"/>
      <name val="Arial"/>
      <family val="2"/>
    </font>
    <font>
      <sz val="9"/>
      <color indexed="81"/>
      <name val="Tahoma"/>
      <family val="2"/>
    </font>
    <font>
      <sz val="10"/>
      <color rgb="FF0070C0"/>
      <name val="Arial"/>
      <family val="2"/>
    </font>
    <font>
      <sz val="11"/>
      <color rgb="FF0070C0"/>
      <name val="Arial"/>
      <family val="2"/>
    </font>
    <font>
      <b/>
      <sz val="10"/>
      <color rgb="FF0070C0"/>
      <name val="Arial"/>
      <family val="2"/>
    </font>
    <font>
      <strike/>
      <sz val="11"/>
      <color rgb="FF0070C0"/>
      <name val="Arial"/>
      <family val="2"/>
    </font>
    <font>
      <sz val="12"/>
      <color rgb="FF0070C0"/>
      <name val="Arial"/>
      <family val="2"/>
    </font>
    <font>
      <sz val="11"/>
      <color rgb="FF000000"/>
      <name val="Arial"/>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9">
    <xf numFmtId="0" fontId="0"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4" fontId="19" fillId="0" borderId="0" applyFont="0" applyFill="0" applyBorder="0" applyAlignment="0" applyProtection="0"/>
    <xf numFmtId="9" fontId="27" fillId="0" borderId="0" applyFont="0" applyFill="0" applyBorder="0" applyAlignment="0" applyProtection="0"/>
  </cellStyleXfs>
  <cellXfs count="177">
    <xf numFmtId="0" fontId="0" fillId="0" borderId="0" xfId="0"/>
    <xf numFmtId="0" fontId="3" fillId="2" borderId="2" xfId="1" applyFont="1" applyFill="1" applyBorder="1"/>
    <xf numFmtId="0" fontId="1" fillId="0" borderId="3" xfId="1" applyFont="1" applyBorder="1"/>
    <xf numFmtId="0" fontId="3" fillId="2" borderId="3" xfId="1" applyFont="1" applyFill="1" applyBorder="1"/>
    <xf numFmtId="0" fontId="1" fillId="0" borderId="6" xfId="1" applyFont="1" applyBorder="1"/>
    <xf numFmtId="0" fontId="3" fillId="2" borderId="2" xfId="1" applyFont="1" applyFill="1" applyBorder="1" applyAlignment="1">
      <alignment horizontal="center" wrapText="1"/>
    </xf>
    <xf numFmtId="0" fontId="6" fillId="0" borderId="0" xfId="2" applyFont="1" applyBorder="1" applyAlignment="1"/>
    <xf numFmtId="0" fontId="1" fillId="0" borderId="4" xfId="1" applyFont="1" applyBorder="1"/>
    <xf numFmtId="0" fontId="0" fillId="0" borderId="0" xfId="0" applyAlignment="1">
      <alignment vertical="center"/>
    </xf>
    <xf numFmtId="0" fontId="8" fillId="0" borderId="0" xfId="0" applyFont="1"/>
    <xf numFmtId="0" fontId="12" fillId="2" borderId="27" xfId="1" applyFont="1" applyFill="1" applyBorder="1" applyAlignment="1">
      <alignment vertical="center"/>
    </xf>
    <xf numFmtId="0" fontId="12" fillId="2" borderId="27" xfId="1" applyFont="1" applyFill="1" applyBorder="1" applyAlignment="1">
      <alignment horizontal="center" vertical="center" wrapText="1"/>
    </xf>
    <xf numFmtId="0" fontId="13" fillId="0" borderId="0" xfId="0" applyFont="1"/>
    <xf numFmtId="0" fontId="12" fillId="2" borderId="23" xfId="1" applyFont="1" applyFill="1" applyBorder="1" applyAlignment="1">
      <alignment vertical="center"/>
    </xf>
    <xf numFmtId="0" fontId="12" fillId="2" borderId="23" xfId="1" applyFont="1" applyFill="1" applyBorder="1"/>
    <xf numFmtId="0" fontId="13" fillId="2" borderId="23" xfId="1" applyFont="1" applyFill="1" applyBorder="1"/>
    <xf numFmtId="0" fontId="12" fillId="2" borderId="23" xfId="1" applyFont="1" applyFill="1" applyBorder="1" applyAlignment="1"/>
    <xf numFmtId="164" fontId="13" fillId="0" borderId="20" xfId="3" applyNumberFormat="1" applyFont="1" applyFill="1" applyBorder="1"/>
    <xf numFmtId="0" fontId="12" fillId="2" borderId="20" xfId="1" applyFont="1" applyFill="1" applyBorder="1" applyAlignment="1"/>
    <xf numFmtId="164" fontId="13" fillId="0" borderId="19" xfId="3" applyNumberFormat="1" applyFont="1" applyFill="1" applyBorder="1"/>
    <xf numFmtId="0" fontId="12" fillId="2" borderId="19" xfId="1" applyFont="1" applyFill="1" applyBorder="1" applyAlignment="1"/>
    <xf numFmtId="0" fontId="14" fillId="4" borderId="23" xfId="0" applyFont="1" applyFill="1" applyBorder="1" applyAlignment="1">
      <alignment vertical="center"/>
    </xf>
    <xf numFmtId="0" fontId="13" fillId="4" borderId="23" xfId="1" applyFont="1" applyFill="1" applyBorder="1"/>
    <xf numFmtId="164" fontId="13" fillId="4" borderId="23" xfId="3" applyNumberFormat="1" applyFont="1" applyFill="1" applyBorder="1"/>
    <xf numFmtId="164" fontId="13" fillId="0" borderId="23" xfId="3" applyNumberFormat="1" applyFont="1" applyFill="1" applyBorder="1"/>
    <xf numFmtId="0" fontId="15" fillId="0" borderId="20" xfId="2" applyFont="1" applyBorder="1" applyAlignment="1">
      <alignment vertical="center" wrapText="1"/>
    </xf>
    <xf numFmtId="165" fontId="13" fillId="6" borderId="20" xfId="1" applyNumberFormat="1" applyFont="1" applyFill="1" applyBorder="1"/>
    <xf numFmtId="0" fontId="12" fillId="4" borderId="23" xfId="2" applyFont="1" applyFill="1" applyBorder="1" applyAlignment="1">
      <alignment vertical="center"/>
    </xf>
    <xf numFmtId="0" fontId="13" fillId="6" borderId="20" xfId="1" applyFont="1" applyFill="1" applyBorder="1"/>
    <xf numFmtId="0" fontId="15" fillId="0" borderId="24" xfId="2" applyFont="1" applyBorder="1" applyAlignment="1">
      <alignment vertical="center" wrapText="1"/>
    </xf>
    <xf numFmtId="0" fontId="13" fillId="6" borderId="24" xfId="1" applyFont="1" applyFill="1" applyBorder="1"/>
    <xf numFmtId="0" fontId="12" fillId="2" borderId="23" xfId="1" applyFont="1" applyFill="1" applyBorder="1" applyAlignment="1">
      <alignment horizontal="center" wrapText="1"/>
    </xf>
    <xf numFmtId="0" fontId="15" fillId="0" borderId="20" xfId="1" applyFont="1" applyBorder="1" applyAlignment="1">
      <alignment vertical="center" wrapText="1"/>
    </xf>
    <xf numFmtId="165" fontId="12" fillId="4" borderId="20" xfId="1" applyNumberFormat="1" applyFont="1" applyFill="1" applyBorder="1" applyAlignment="1">
      <alignment wrapText="1"/>
    </xf>
    <xf numFmtId="165" fontId="12" fillId="4" borderId="23" xfId="1" applyNumberFormat="1" applyFont="1" applyFill="1" applyBorder="1" applyAlignment="1">
      <alignment wrapText="1"/>
    </xf>
    <xf numFmtId="0" fontId="16" fillId="0" borderId="0" xfId="1" applyFont="1" applyBorder="1" applyAlignment="1">
      <alignment horizontal="left" vertical="center" wrapText="1" indent="1"/>
    </xf>
    <xf numFmtId="165" fontId="12" fillId="3" borderId="0" xfId="1" applyNumberFormat="1" applyFont="1" applyFill="1" applyBorder="1" applyAlignment="1">
      <alignment horizontal="center" wrapText="1"/>
    </xf>
    <xf numFmtId="165" fontId="12" fillId="0" borderId="0" xfId="1" applyNumberFormat="1" applyFont="1" applyFill="1" applyBorder="1" applyAlignment="1">
      <alignment wrapText="1"/>
    </xf>
    <xf numFmtId="0" fontId="13" fillId="0" borderId="0" xfId="0" applyFont="1" applyAlignment="1">
      <alignment vertical="center"/>
    </xf>
    <xf numFmtId="0" fontId="12" fillId="5" borderId="20" xfId="1" applyFont="1" applyFill="1" applyBorder="1" applyAlignment="1"/>
    <xf numFmtId="0" fontId="7" fillId="0" borderId="0" xfId="2" applyFont="1" applyBorder="1" applyAlignment="1">
      <alignment vertical="center" wrapText="1"/>
    </xf>
    <xf numFmtId="0" fontId="13" fillId="0" borderId="20" xfId="1" applyFont="1" applyBorder="1" applyAlignment="1">
      <alignment vertical="center" wrapText="1"/>
    </xf>
    <xf numFmtId="0" fontId="13" fillId="0" borderId="19" xfId="1" applyFont="1" applyBorder="1" applyAlignment="1">
      <alignment horizontal="left" vertical="center" wrapText="1"/>
    </xf>
    <xf numFmtId="0" fontId="14" fillId="4" borderId="23" xfId="0" applyFont="1" applyFill="1" applyBorder="1" applyAlignment="1">
      <alignment vertical="center" wrapText="1"/>
    </xf>
    <xf numFmtId="0" fontId="13" fillId="0" borderId="22" xfId="1" applyFont="1" applyBorder="1" applyAlignment="1">
      <alignment vertical="center" wrapText="1"/>
    </xf>
    <xf numFmtId="0" fontId="13" fillId="0" borderId="20" xfId="1" applyFont="1" applyBorder="1" applyAlignment="1">
      <alignment horizontal="left" vertical="center" wrapText="1"/>
    </xf>
    <xf numFmtId="0" fontId="13" fillId="0" borderId="19" xfId="1" applyFont="1" applyBorder="1" applyAlignment="1">
      <alignment vertical="center" wrapText="1"/>
    </xf>
    <xf numFmtId="0" fontId="13" fillId="0" borderId="23" xfId="1" applyFont="1" applyBorder="1" applyAlignment="1">
      <alignment vertical="center" wrapText="1"/>
    </xf>
    <xf numFmtId="0" fontId="12" fillId="0" borderId="20" xfId="0" applyFont="1" applyBorder="1" applyAlignment="1">
      <alignment vertical="center" wrapText="1"/>
    </xf>
    <xf numFmtId="0" fontId="12" fillId="2" borderId="23" xfId="1" applyFont="1" applyFill="1" applyBorder="1" applyAlignment="1">
      <alignment vertical="center" wrapText="1"/>
    </xf>
    <xf numFmtId="0" fontId="12" fillId="0" borderId="20" xfId="1" applyFont="1" applyBorder="1" applyAlignment="1">
      <alignment vertical="center" wrapText="1"/>
    </xf>
    <xf numFmtId="0" fontId="12" fillId="4" borderId="23" xfId="2" applyFont="1" applyFill="1" applyBorder="1" applyAlignment="1">
      <alignment vertical="center" wrapText="1"/>
    </xf>
    <xf numFmtId="0" fontId="15" fillId="0" borderId="23" xfId="1" applyFont="1" applyBorder="1" applyAlignment="1">
      <alignment horizontal="left" vertical="center" wrapText="1"/>
    </xf>
    <xf numFmtId="0" fontId="18" fillId="0" borderId="0" xfId="0" applyFont="1" applyAlignment="1">
      <alignment vertical="center"/>
    </xf>
    <xf numFmtId="164" fontId="12" fillId="2" borderId="27" xfId="7" applyNumberFormat="1" applyFont="1" applyFill="1" applyBorder="1" applyAlignment="1">
      <alignment horizontal="center" vertical="center" wrapText="1"/>
    </xf>
    <xf numFmtId="164" fontId="12" fillId="2" borderId="23" xfId="7" applyNumberFormat="1" applyFont="1" applyFill="1" applyBorder="1"/>
    <xf numFmtId="164" fontId="13" fillId="2" borderId="23" xfId="7" applyNumberFormat="1" applyFont="1" applyFill="1" applyBorder="1"/>
    <xf numFmtId="164" fontId="13" fillId="0" borderId="20" xfId="7" applyNumberFormat="1" applyFont="1" applyBorder="1"/>
    <xf numFmtId="164" fontId="13" fillId="0" borderId="20" xfId="7" applyNumberFormat="1" applyFont="1" applyFill="1" applyBorder="1"/>
    <xf numFmtId="164" fontId="13" fillId="0" borderId="19" xfId="7" applyNumberFormat="1" applyFont="1" applyBorder="1"/>
    <xf numFmtId="164" fontId="13" fillId="0" borderId="19" xfId="7" applyNumberFormat="1" applyFont="1" applyFill="1" applyBorder="1"/>
    <xf numFmtId="164" fontId="13" fillId="4" borderId="23" xfId="7" applyNumberFormat="1" applyFont="1" applyFill="1" applyBorder="1"/>
    <xf numFmtId="164" fontId="13" fillId="0" borderId="22" xfId="7" applyNumberFormat="1" applyFont="1" applyFill="1" applyBorder="1"/>
    <xf numFmtId="164" fontId="13" fillId="0" borderId="23" xfId="7" applyNumberFormat="1" applyFont="1" applyBorder="1"/>
    <xf numFmtId="164" fontId="13" fillId="0" borderId="23" xfId="7" applyNumberFormat="1" applyFont="1" applyFill="1" applyBorder="1"/>
    <xf numFmtId="164" fontId="12" fillId="0" borderId="20" xfId="7" applyNumberFormat="1" applyFont="1" applyBorder="1"/>
    <xf numFmtId="164" fontId="13" fillId="5" borderId="20" xfId="7" applyNumberFormat="1" applyFont="1" applyFill="1" applyBorder="1"/>
    <xf numFmtId="164" fontId="13" fillId="5" borderId="24" xfId="7" applyNumberFormat="1" applyFont="1" applyFill="1" applyBorder="1"/>
    <xf numFmtId="164" fontId="12" fillId="2" borderId="23" xfId="7" applyNumberFormat="1" applyFont="1" applyFill="1" applyBorder="1" applyAlignment="1">
      <alignment horizontal="center" wrapText="1"/>
    </xf>
    <xf numFmtId="164" fontId="12" fillId="3" borderId="20" xfId="7" applyNumberFormat="1" applyFont="1" applyFill="1" applyBorder="1" applyAlignment="1">
      <alignment horizontal="center" wrapText="1"/>
    </xf>
    <xf numFmtId="164" fontId="12" fillId="3" borderId="23" xfId="7" applyNumberFormat="1" applyFont="1" applyFill="1" applyBorder="1" applyAlignment="1">
      <alignment horizontal="center" wrapText="1"/>
    </xf>
    <xf numFmtId="164" fontId="12" fillId="3" borderId="0" xfId="7" applyNumberFormat="1" applyFont="1" applyFill="1" applyBorder="1" applyAlignment="1">
      <alignment horizontal="center" wrapText="1"/>
    </xf>
    <xf numFmtId="164" fontId="13" fillId="0" borderId="0" xfId="7" applyNumberFormat="1" applyFont="1"/>
    <xf numFmtId="164" fontId="0" fillId="0" borderId="0" xfId="7" applyNumberFormat="1" applyFont="1"/>
    <xf numFmtId="164" fontId="3" fillId="2" borderId="3" xfId="7" applyNumberFormat="1" applyFont="1" applyFill="1" applyBorder="1"/>
    <xf numFmtId="166" fontId="13" fillId="0" borderId="23" xfId="3" applyNumberFormat="1" applyFont="1" applyFill="1" applyBorder="1"/>
    <xf numFmtId="164" fontId="13" fillId="0" borderId="24" xfId="7" applyNumberFormat="1" applyFont="1" applyFill="1" applyBorder="1"/>
    <xf numFmtId="164" fontId="12" fillId="5" borderId="20" xfId="7" applyNumberFormat="1" applyFont="1" applyFill="1" applyBorder="1"/>
    <xf numFmtId="164" fontId="13" fillId="0" borderId="20" xfId="7" applyNumberFormat="1" applyFont="1" applyBorder="1" applyAlignment="1">
      <alignment vertical="center"/>
    </xf>
    <xf numFmtId="164" fontId="13" fillId="0" borderId="19" xfId="7" applyNumberFormat="1" applyFont="1" applyBorder="1" applyAlignment="1">
      <alignment horizontal="left" vertical="center" wrapText="1" indent="1"/>
    </xf>
    <xf numFmtId="164" fontId="13" fillId="0" borderId="22" xfId="7" applyNumberFormat="1" applyFont="1" applyBorder="1" applyAlignment="1">
      <alignment vertical="center"/>
    </xf>
    <xf numFmtId="164" fontId="13" fillId="0" borderId="20" xfId="7" applyNumberFormat="1" applyFont="1" applyBorder="1" applyAlignment="1">
      <alignment horizontal="left" vertical="center" wrapText="1" indent="1"/>
    </xf>
    <xf numFmtId="164" fontId="13" fillId="0" borderId="19" xfId="7" applyNumberFormat="1" applyFont="1" applyBorder="1" applyAlignment="1">
      <alignment vertical="center"/>
    </xf>
    <xf numFmtId="164" fontId="13" fillId="0" borderId="23" xfId="7" applyNumberFormat="1" applyFont="1" applyBorder="1" applyAlignment="1">
      <alignment vertical="center"/>
    </xf>
    <xf numFmtId="164" fontId="12" fillId="0" borderId="20" xfId="7" applyNumberFormat="1" applyFont="1" applyBorder="1" applyAlignment="1">
      <alignment vertical="center"/>
    </xf>
    <xf numFmtId="164" fontId="15" fillId="0" borderId="20" xfId="7" applyNumberFormat="1" applyFont="1" applyBorder="1" applyAlignment="1">
      <alignment vertical="center" wrapText="1"/>
    </xf>
    <xf numFmtId="164" fontId="15" fillId="0" borderId="24" xfId="7" applyNumberFormat="1" applyFont="1" applyBorder="1" applyAlignment="1">
      <alignment vertical="center" wrapText="1"/>
    </xf>
    <xf numFmtId="0" fontId="1" fillId="0" borderId="0" xfId="0" applyFont="1"/>
    <xf numFmtId="164" fontId="15" fillId="0" borderId="20" xfId="7" applyNumberFormat="1" applyFont="1" applyFill="1" applyBorder="1" applyAlignment="1">
      <alignment vertical="center" wrapText="1"/>
    </xf>
    <xf numFmtId="164" fontId="12" fillId="0" borderId="23" xfId="7" applyNumberFormat="1" applyFont="1" applyFill="1" applyBorder="1" applyAlignment="1">
      <alignment horizontal="center" wrapText="1"/>
    </xf>
    <xf numFmtId="165" fontId="12" fillId="0" borderId="23" xfId="1" applyNumberFormat="1" applyFont="1" applyFill="1" applyBorder="1" applyAlignment="1">
      <alignment wrapText="1"/>
    </xf>
    <xf numFmtId="0" fontId="13" fillId="0" borderId="0" xfId="0" applyFont="1" applyFill="1"/>
    <xf numFmtId="0" fontId="0" fillId="0" borderId="0" xfId="0" applyFill="1"/>
    <xf numFmtId="0" fontId="12" fillId="0" borderId="20" xfId="1" applyFont="1" applyFill="1" applyBorder="1" applyAlignment="1"/>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wrapText="1"/>
    </xf>
    <xf numFmtId="0" fontId="22" fillId="0" borderId="0" xfId="0" applyFont="1" applyFill="1"/>
    <xf numFmtId="0" fontId="22" fillId="0" borderId="0" xfId="0" applyFont="1" applyFill="1" applyAlignment="1">
      <alignment wrapText="1"/>
    </xf>
    <xf numFmtId="0" fontId="21" fillId="0" borderId="0" xfId="0" applyFont="1"/>
    <xf numFmtId="0" fontId="25" fillId="0" borderId="0" xfId="0" applyFont="1"/>
    <xf numFmtId="0" fontId="21" fillId="0" borderId="0" xfId="2" applyFont="1" applyBorder="1" applyAlignment="1">
      <alignment vertical="center" wrapText="1"/>
    </xf>
    <xf numFmtId="164" fontId="12" fillId="0" borderId="20" xfId="7" applyNumberFormat="1" applyFont="1" applyFill="1" applyBorder="1" applyAlignment="1">
      <alignment horizontal="center" wrapText="1"/>
    </xf>
    <xf numFmtId="165" fontId="12" fillId="0" borderId="20" xfId="1" applyNumberFormat="1" applyFont="1" applyFill="1" applyBorder="1" applyAlignment="1">
      <alignment wrapText="1"/>
    </xf>
    <xf numFmtId="164" fontId="0" fillId="0" borderId="0" xfId="0" applyNumberFormat="1"/>
    <xf numFmtId="0" fontId="13" fillId="5" borderId="20" xfId="1" applyFont="1" applyFill="1" applyBorder="1" applyAlignment="1"/>
    <xf numFmtId="164" fontId="0" fillId="0" borderId="0" xfId="7" applyNumberFormat="1" applyFont="1" applyFill="1"/>
    <xf numFmtId="164" fontId="0" fillId="0" borderId="0" xfId="0" applyNumberFormat="1" applyFill="1"/>
    <xf numFmtId="164" fontId="13" fillId="0" borderId="20" xfId="3" applyNumberFormat="1" applyFont="1" applyBorder="1"/>
    <xf numFmtId="164" fontId="13" fillId="0" borderId="22" xfId="3" applyNumberFormat="1" applyFont="1" applyFill="1" applyBorder="1"/>
    <xf numFmtId="164" fontId="13" fillId="2" borderId="23" xfId="3" applyNumberFormat="1" applyFont="1" applyFill="1" applyBorder="1"/>
    <xf numFmtId="164" fontId="12" fillId="0" borderId="20" xfId="3" applyNumberFormat="1" applyFont="1" applyBorder="1"/>
    <xf numFmtId="164" fontId="13" fillId="5" borderId="20" xfId="3" applyNumberFormat="1" applyFont="1" applyFill="1" applyBorder="1"/>
    <xf numFmtId="164" fontId="13" fillId="5" borderId="24" xfId="3" applyNumberFormat="1" applyFont="1" applyFill="1" applyBorder="1"/>
    <xf numFmtId="164" fontId="12" fillId="2" borderId="23" xfId="3" applyNumberFormat="1" applyFont="1" applyFill="1" applyBorder="1" applyAlignment="1">
      <alignment horizontal="center" wrapText="1"/>
    </xf>
    <xf numFmtId="164" fontId="12" fillId="0" borderId="20" xfId="3" applyNumberFormat="1" applyFont="1" applyFill="1" applyBorder="1" applyAlignment="1">
      <alignment horizontal="center" wrapText="1"/>
    </xf>
    <xf numFmtId="164" fontId="12" fillId="0" borderId="23" xfId="3" applyNumberFormat="1" applyFont="1" applyFill="1" applyBorder="1" applyAlignment="1">
      <alignment horizontal="center" wrapText="1"/>
    </xf>
    <xf numFmtId="164" fontId="1" fillId="0" borderId="3" xfId="3" applyNumberFormat="1" applyFont="1" applyBorder="1"/>
    <xf numFmtId="164" fontId="13" fillId="8" borderId="19" xfId="7" applyNumberFormat="1" applyFont="1" applyFill="1" applyBorder="1"/>
    <xf numFmtId="164" fontId="12" fillId="8" borderId="23" xfId="7" applyNumberFormat="1" applyFont="1" applyFill="1" applyBorder="1" applyAlignment="1">
      <alignment horizontal="center" wrapText="1"/>
    </xf>
    <xf numFmtId="10" fontId="21" fillId="0" borderId="0" xfId="8" applyNumberFormat="1" applyFont="1"/>
    <xf numFmtId="10" fontId="22" fillId="0" borderId="0" xfId="8" applyNumberFormat="1" applyFont="1" applyAlignment="1">
      <alignment wrapText="1"/>
    </xf>
    <xf numFmtId="164" fontId="1" fillId="8" borderId="3" xfId="3" applyNumberFormat="1" applyFont="1" applyFill="1" applyBorder="1"/>
    <xf numFmtId="164" fontId="1" fillId="8" borderId="5" xfId="7" applyNumberFormat="1" applyFont="1" applyFill="1" applyBorder="1"/>
    <xf numFmtId="0" fontId="13" fillId="0" borderId="19" xfId="2" applyFont="1" applyBorder="1" applyAlignment="1">
      <alignment vertical="center" wrapText="1"/>
    </xf>
    <xf numFmtId="0" fontId="15" fillId="0" borderId="19" xfId="2" applyFont="1" applyBorder="1" applyAlignment="1">
      <alignment vertical="center" wrapText="1"/>
    </xf>
    <xf numFmtId="0" fontId="9" fillId="0" borderId="7" xfId="1" applyFont="1" applyBorder="1" applyAlignment="1">
      <alignment horizontal="center"/>
    </xf>
    <xf numFmtId="0" fontId="9" fillId="0" borderId="8" xfId="1" applyFont="1" applyBorder="1" applyAlignment="1">
      <alignment horizontal="center"/>
    </xf>
    <xf numFmtId="0" fontId="9" fillId="0" borderId="9" xfId="1" applyFont="1" applyBorder="1" applyAlignment="1">
      <alignment horizontal="center"/>
    </xf>
    <xf numFmtId="0" fontId="10" fillId="0" borderId="10" xfId="2" applyFont="1" applyBorder="1" applyAlignment="1">
      <alignment horizontal="center"/>
    </xf>
    <xf numFmtId="0" fontId="10" fillId="0" borderId="0" xfId="2" applyFont="1" applyBorder="1" applyAlignment="1">
      <alignment horizontal="center"/>
    </xf>
    <xf numFmtId="0" fontId="11" fillId="0" borderId="0" xfId="2" applyFont="1" applyBorder="1" applyAlignment="1">
      <alignment horizontal="center"/>
    </xf>
    <xf numFmtId="0" fontId="11" fillId="0" borderId="11" xfId="2" applyFont="1" applyBorder="1" applyAlignment="1">
      <alignment horizontal="center"/>
    </xf>
    <xf numFmtId="0" fontId="9" fillId="0" borderId="15" xfId="1" applyFont="1" applyFill="1" applyBorder="1" applyAlignment="1">
      <alignment horizontal="center"/>
    </xf>
    <xf numFmtId="0" fontId="9" fillId="0" borderId="28" xfId="1" applyFont="1" applyFill="1" applyBorder="1" applyAlignment="1">
      <alignment horizontal="center"/>
    </xf>
    <xf numFmtId="0" fontId="9" fillId="0" borderId="29" xfId="1" applyFont="1" applyFill="1" applyBorder="1" applyAlignment="1">
      <alignment horizontal="center"/>
    </xf>
    <xf numFmtId="0" fontId="12" fillId="7" borderId="30" xfId="1" applyFont="1" applyFill="1" applyBorder="1" applyAlignment="1">
      <alignment horizontal="left" vertical="center" wrapText="1"/>
    </xf>
    <xf numFmtId="0" fontId="12" fillId="7" borderId="21" xfId="1" applyFont="1" applyFill="1" applyBorder="1" applyAlignment="1">
      <alignment horizontal="left" vertical="center" wrapText="1"/>
    </xf>
    <xf numFmtId="0" fontId="13" fillId="0" borderId="20" xfId="2" applyFont="1" applyBorder="1" applyAlignment="1">
      <alignment vertical="center" wrapText="1"/>
    </xf>
    <xf numFmtId="0" fontId="15" fillId="0" borderId="19" xfId="0" applyFont="1" applyBorder="1" applyAlignment="1">
      <alignment vertical="center" wrapText="1"/>
    </xf>
    <xf numFmtId="0" fontId="15" fillId="0" borderId="19" xfId="0" applyFont="1" applyFill="1" applyBorder="1" applyAlignment="1">
      <alignment vertical="center" wrapText="1"/>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18" xfId="0" applyFont="1" applyBorder="1" applyAlignment="1">
      <alignment horizontal="left" vertical="center" wrapText="1"/>
    </xf>
    <xf numFmtId="0" fontId="12" fillId="7" borderId="34" xfId="0" applyFont="1" applyFill="1" applyBorder="1" applyAlignment="1">
      <alignment horizontal="left" vertical="center"/>
    </xf>
    <xf numFmtId="0" fontId="12" fillId="7" borderId="35" xfId="0" applyFont="1" applyFill="1" applyBorder="1" applyAlignment="1">
      <alignment horizontal="left" vertical="center"/>
    </xf>
    <xf numFmtId="0" fontId="12" fillId="7" borderId="36" xfId="0" applyFont="1" applyFill="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18" xfId="0" applyFont="1" applyBorder="1" applyAlignment="1">
      <alignment horizontal="left" vertical="center"/>
    </xf>
    <xf numFmtId="0" fontId="13" fillId="0" borderId="0" xfId="2" applyFont="1" applyAlignment="1">
      <alignment horizontal="left"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26" fillId="0" borderId="1" xfId="0" applyFont="1" applyBorder="1" applyAlignment="1">
      <alignment horizontal="left" vertical="top" wrapText="1"/>
    </xf>
    <xf numFmtId="0" fontId="26" fillId="0" borderId="37" xfId="0" applyFont="1" applyBorder="1" applyAlignment="1">
      <alignment horizontal="left" vertical="top" wrapText="1"/>
    </xf>
    <xf numFmtId="0" fontId="8" fillId="0" borderId="8" xfId="0" applyFont="1" applyBorder="1" applyAlignment="1">
      <alignment horizontal="left" wrapText="1"/>
    </xf>
    <xf numFmtId="0" fontId="2" fillId="0" borderId="7"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5" fillId="0" borderId="10" xfId="2" applyFont="1" applyBorder="1" applyAlignment="1">
      <alignment horizontal="center"/>
    </xf>
    <xf numFmtId="0" fontId="5" fillId="0" borderId="0" xfId="2" applyFont="1" applyBorder="1" applyAlignment="1">
      <alignment horizontal="center"/>
    </xf>
    <xf numFmtId="0" fontId="6" fillId="0" borderId="0" xfId="2" applyFont="1" applyBorder="1" applyAlignment="1">
      <alignment horizontal="center"/>
    </xf>
    <xf numFmtId="0" fontId="6" fillId="0" borderId="11" xfId="2" applyFont="1" applyBorder="1" applyAlignment="1">
      <alignment horizontal="center"/>
    </xf>
    <xf numFmtId="0" fontId="2" fillId="0" borderId="12" xfId="1" applyFont="1" applyFill="1" applyBorder="1" applyAlignment="1">
      <alignment horizontal="center"/>
    </xf>
    <xf numFmtId="0" fontId="2" fillId="0" borderId="1" xfId="1" applyFont="1" applyFill="1" applyBorder="1" applyAlignment="1">
      <alignment horizontal="center"/>
    </xf>
    <xf numFmtId="0" fontId="2" fillId="0" borderId="13" xfId="1" applyFont="1" applyFill="1" applyBorder="1" applyAlignment="1">
      <alignment horizontal="center"/>
    </xf>
    <xf numFmtId="0" fontId="2" fillId="0" borderId="7" xfId="1" applyFont="1" applyBorder="1" applyAlignment="1">
      <alignment horizontal="center" wrapText="1"/>
    </xf>
    <xf numFmtId="0" fontId="2" fillId="0" borderId="14" xfId="1" applyFont="1" applyBorder="1" applyAlignment="1">
      <alignment horizontal="center" wrapText="1"/>
    </xf>
    <xf numFmtId="0" fontId="5" fillId="0" borderId="17" xfId="2" applyFont="1" applyBorder="1" applyAlignment="1">
      <alignment horizontal="center"/>
    </xf>
    <xf numFmtId="0" fontId="5" fillId="0" borderId="18" xfId="2" applyFont="1" applyBorder="1" applyAlignment="1">
      <alignment horizontal="center"/>
    </xf>
    <xf numFmtId="0" fontId="2" fillId="0" borderId="15" xfId="1" applyFont="1" applyFill="1" applyBorder="1" applyAlignment="1">
      <alignment horizontal="center"/>
    </xf>
    <xf numFmtId="0" fontId="2" fillId="0" borderId="16" xfId="1" applyFont="1" applyFill="1" applyBorder="1" applyAlignment="1">
      <alignment horizontal="center"/>
    </xf>
  </cellXfs>
  <cellStyles count="9">
    <cellStyle name="Currency" xfId="7" builtinId="4"/>
    <cellStyle name="Currency 2" xfId="3" xr:uid="{259A4C4C-1A48-40A7-B338-FF7821FE097B}"/>
    <cellStyle name="Normal" xfId="0" builtinId="0"/>
    <cellStyle name="Normal 135" xfId="5" xr:uid="{D56F1ED8-993C-46CA-8B5C-821277F79110}"/>
    <cellStyle name="Normal 14" xfId="2" xr:uid="{64DCE539-10DF-431A-B147-46504F32C022}"/>
    <cellStyle name="Normal 2 2 2" xfId="1" xr:uid="{928CA17F-D57C-402B-9434-20FA9B329E5F}"/>
    <cellStyle name="Normal 2 2 2 2" xfId="6" xr:uid="{9772965C-75B0-48F7-B32F-49D7AC486914}"/>
    <cellStyle name="Percent" xfId="8" builtinId="5"/>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MAH%20Semi-Annual%20Admin%20Expense_Dec%202021%20Final%20TEMPLATE_Master%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 IOU (Table 1)_PGE"/>
      <sheetName val="Per IOU (Table 2)_SCE"/>
      <sheetName val="Per IOU (Table 3)_SDGE"/>
      <sheetName val="Per IOU (Table 4)_PacifiCorp"/>
      <sheetName val="Per IOU (Table 5)_Liberty"/>
      <sheetName val="All IOUs (Table 6)"/>
      <sheetName val="Cumulative Costs (Table 7)"/>
    </sheetNames>
    <sheetDataSet>
      <sheetData sheetId="0">
        <row r="18">
          <cell r="D18">
            <v>53513.7</v>
          </cell>
        </row>
      </sheetData>
      <sheetData sheetId="1">
        <row r="18">
          <cell r="D18">
            <v>115160.67</v>
          </cell>
        </row>
      </sheetData>
      <sheetData sheetId="2">
        <row r="18">
          <cell r="D18">
            <v>53184.84</v>
          </cell>
        </row>
      </sheetData>
      <sheetData sheetId="3">
        <row r="18">
          <cell r="D18">
            <v>9098</v>
          </cell>
        </row>
      </sheetData>
      <sheetData sheetId="4">
        <row r="18">
          <cell r="D18">
            <v>3213.8200000000015</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A27D-2D37-4097-907A-4A07FA85FB70}">
  <sheetPr>
    <pageSetUpPr fitToPage="1"/>
  </sheetPr>
  <dimension ref="B1:K59"/>
  <sheetViews>
    <sheetView zoomScale="60" zoomScaleNormal="60" workbookViewId="0">
      <pane xSplit="2" ySplit="5" topLeftCell="C6" activePane="bottomRight" state="frozen"/>
      <selection activeCell="F8" sqref="F8"/>
      <selection pane="topRight" activeCell="F8" sqref="F8"/>
      <selection pane="bottomLeft" activeCell="F8" sqref="F8"/>
      <selection pane="bottomRight" activeCell="F7" sqref="F7"/>
    </sheetView>
  </sheetViews>
  <sheetFormatPr defaultRowHeight="12.5" x14ac:dyDescent="0.25"/>
  <cols>
    <col min="1" max="1" width="4.08984375" customWidth="1"/>
    <col min="2" max="2" width="79.36328125" style="8" customWidth="1"/>
    <col min="3" max="4" width="31.6328125" style="73" customWidth="1"/>
    <col min="5" max="5" width="27.90625" customWidth="1"/>
    <col min="6" max="6" width="46.08984375" style="100" customWidth="1"/>
    <col min="7" max="10" width="9.1796875" customWidth="1"/>
  </cols>
  <sheetData>
    <row r="1" spans="2:7" ht="18" x14ac:dyDescent="0.4">
      <c r="B1" s="127" t="s">
        <v>0</v>
      </c>
      <c r="C1" s="128"/>
      <c r="D1" s="128"/>
      <c r="E1" s="129"/>
    </row>
    <row r="2" spans="2:7" ht="18" x14ac:dyDescent="0.4">
      <c r="B2" s="130" t="s">
        <v>69</v>
      </c>
      <c r="C2" s="131"/>
      <c r="D2" s="132"/>
      <c r="E2" s="133"/>
    </row>
    <row r="3" spans="2:7" ht="18.5" thickBot="1" x14ac:dyDescent="0.45">
      <c r="B3" s="134" t="s">
        <v>68</v>
      </c>
      <c r="C3" s="135"/>
      <c r="D3" s="135"/>
      <c r="E3" s="136"/>
    </row>
    <row r="4" spans="2:7" ht="28" x14ac:dyDescent="0.3">
      <c r="B4" s="10"/>
      <c r="C4" s="54" t="s">
        <v>40</v>
      </c>
      <c r="D4" s="54" t="s">
        <v>41</v>
      </c>
      <c r="E4" s="11" t="s">
        <v>42</v>
      </c>
      <c r="F4" s="96" t="s">
        <v>61</v>
      </c>
    </row>
    <row r="5" spans="2:7" ht="14.5" thickBot="1" x14ac:dyDescent="0.35">
      <c r="B5" s="13" t="s">
        <v>2</v>
      </c>
      <c r="C5" s="55"/>
      <c r="D5" s="56"/>
      <c r="E5" s="16"/>
      <c r="F5" s="96"/>
    </row>
    <row r="6" spans="2:7" ht="30" customHeight="1" x14ac:dyDescent="0.3">
      <c r="B6" s="78" t="s">
        <v>24</v>
      </c>
      <c r="C6" s="57">
        <v>132277384.06999999</v>
      </c>
      <c r="D6" s="17">
        <f>C25</f>
        <v>171835066.24499997</v>
      </c>
      <c r="E6" s="18"/>
    </row>
    <row r="7" spans="2:7" ht="30" customHeight="1" x14ac:dyDescent="0.3">
      <c r="B7" s="79" t="s">
        <v>50</v>
      </c>
      <c r="C7" s="59">
        <v>501815.11301007774</v>
      </c>
      <c r="D7" s="60">
        <v>602178.13561209338</v>
      </c>
      <c r="E7" s="20"/>
      <c r="F7" s="121">
        <f>+C7/C6</f>
        <v>3.7936576727622745E-3</v>
      </c>
      <c r="G7" s="121">
        <f>+D7/D6</f>
        <v>3.5043960977878428E-3</v>
      </c>
    </row>
    <row r="8" spans="2:7" ht="30" customHeight="1" thickBot="1" x14ac:dyDescent="0.35">
      <c r="B8" s="21" t="s">
        <v>23</v>
      </c>
      <c r="C8" s="61"/>
      <c r="D8" s="61"/>
      <c r="E8" s="16"/>
    </row>
    <row r="9" spans="2:7" ht="30" customHeight="1" x14ac:dyDescent="0.3">
      <c r="B9" s="80" t="s">
        <v>48</v>
      </c>
      <c r="C9" s="57">
        <f>33214576.8625+31609199.49/4</f>
        <v>41116876.734999999</v>
      </c>
      <c r="D9" s="57">
        <f>31609199.49/2</f>
        <v>15804599.744999999</v>
      </c>
      <c r="E9" s="39"/>
    </row>
    <row r="10" spans="2:7" ht="30" customHeight="1" x14ac:dyDescent="0.3">
      <c r="B10" s="81" t="s">
        <v>49</v>
      </c>
      <c r="C10" s="57">
        <f>31609199.49</f>
        <v>31609199.489999998</v>
      </c>
      <c r="D10" s="57">
        <v>0</v>
      </c>
      <c r="E10" s="39"/>
    </row>
    <row r="11" spans="2:7" ht="30" customHeight="1" x14ac:dyDescent="0.3">
      <c r="B11" s="82" t="s">
        <v>28</v>
      </c>
      <c r="C11" s="57">
        <v>67699.41</v>
      </c>
      <c r="D11" s="19">
        <v>55970.36</v>
      </c>
      <c r="E11" s="20"/>
    </row>
    <row r="12" spans="2:7" ht="30" customHeight="1" thickBot="1" x14ac:dyDescent="0.35">
      <c r="B12" s="83" t="s">
        <v>29</v>
      </c>
      <c r="C12" s="63">
        <v>0</v>
      </c>
      <c r="D12" s="24">
        <v>0</v>
      </c>
      <c r="E12" s="16"/>
    </row>
    <row r="13" spans="2:7" ht="30" customHeight="1" x14ac:dyDescent="0.3">
      <c r="B13" s="57" t="s">
        <v>21</v>
      </c>
      <c r="C13" s="57">
        <f>SUM(C9,C11,C12)</f>
        <v>41184576.144999996</v>
      </c>
      <c r="D13" s="57">
        <f>SUM(D9,D11,D12)</f>
        <v>15860570.104999999</v>
      </c>
      <c r="E13" s="18"/>
    </row>
    <row r="14" spans="2:7" ht="30" customHeight="1" thickBot="1" x14ac:dyDescent="0.35">
      <c r="B14" s="13" t="s">
        <v>3</v>
      </c>
      <c r="C14" s="55"/>
      <c r="D14" s="56"/>
      <c r="E14" s="16"/>
    </row>
    <row r="15" spans="2:7" ht="30" customHeight="1" x14ac:dyDescent="0.3">
      <c r="B15" s="78" t="s">
        <v>4</v>
      </c>
      <c r="C15" s="57">
        <v>0</v>
      </c>
      <c r="D15" s="58">
        <v>0</v>
      </c>
      <c r="E15" s="58">
        <v>0</v>
      </c>
    </row>
    <row r="16" spans="2:7" ht="30" customHeight="1" x14ac:dyDescent="0.3">
      <c r="B16" s="82" t="s">
        <v>5</v>
      </c>
      <c r="C16" s="60">
        <v>50413.42</v>
      </c>
      <c r="D16" s="60">
        <v>17355.490000000002</v>
      </c>
      <c r="E16" s="60">
        <v>47000</v>
      </c>
    </row>
    <row r="17" spans="2:11" ht="30" customHeight="1" thickBot="1" x14ac:dyDescent="0.35">
      <c r="B17" s="83" t="s">
        <v>6</v>
      </c>
      <c r="C17" s="63">
        <v>151746.73000000001</v>
      </c>
      <c r="D17" s="64">
        <v>36158.21</v>
      </c>
      <c r="E17" s="75">
        <f>71000/2</f>
        <v>35500</v>
      </c>
    </row>
    <row r="18" spans="2:11" ht="30" customHeight="1" x14ac:dyDescent="0.3">
      <c r="B18" s="84" t="s">
        <v>22</v>
      </c>
      <c r="C18" s="65">
        <f>SUM(C15:C17)</f>
        <v>202160.15000000002</v>
      </c>
      <c r="D18" s="65">
        <f>SUM(D15:D17)</f>
        <v>53513.7</v>
      </c>
      <c r="E18" s="65">
        <f>SUM(E15:E17)</f>
        <v>82500</v>
      </c>
    </row>
    <row r="19" spans="2:11" ht="30" customHeight="1" thickBot="1" x14ac:dyDescent="0.35">
      <c r="B19" s="13" t="s">
        <v>25</v>
      </c>
      <c r="C19" s="55"/>
      <c r="D19" s="56"/>
      <c r="E19" s="15"/>
    </row>
    <row r="20" spans="2:11" ht="30" customHeight="1" x14ac:dyDescent="0.3">
      <c r="B20" s="85" t="s">
        <v>30</v>
      </c>
      <c r="C20" s="57">
        <v>0</v>
      </c>
      <c r="D20" s="57">
        <v>0</v>
      </c>
      <c r="E20" s="26"/>
    </row>
    <row r="21" spans="2:11" ht="30" customHeight="1" thickBot="1" x14ac:dyDescent="0.35">
      <c r="B21" s="27" t="s">
        <v>20</v>
      </c>
      <c r="C21" s="61"/>
      <c r="D21" s="61"/>
      <c r="E21" s="22"/>
    </row>
    <row r="22" spans="2:11" ht="30" customHeight="1" x14ac:dyDescent="0.3">
      <c r="B22" s="85" t="s">
        <v>32</v>
      </c>
      <c r="C22" s="66">
        <v>0</v>
      </c>
      <c r="D22" s="66">
        <v>1201323</v>
      </c>
      <c r="E22" s="28"/>
    </row>
    <row r="23" spans="2:11" ht="30" customHeight="1" x14ac:dyDescent="0.3">
      <c r="B23" s="86" t="s">
        <v>34</v>
      </c>
      <c r="C23" s="76">
        <v>1424733.82</v>
      </c>
      <c r="D23" s="67">
        <v>1550987.32</v>
      </c>
      <c r="E23" s="30"/>
    </row>
    <row r="24" spans="2:11" ht="30" customHeight="1" thickBot="1" x14ac:dyDescent="0.35">
      <c r="B24" s="13" t="s">
        <v>7</v>
      </c>
      <c r="C24" s="68"/>
      <c r="D24" s="68"/>
      <c r="E24" s="31"/>
    </row>
    <row r="25" spans="2:11" ht="30" customHeight="1" x14ac:dyDescent="0.3">
      <c r="B25" s="85" t="s">
        <v>33</v>
      </c>
      <c r="C25" s="69">
        <f>C6+C13-SUM(C18,C20,C22,C23)</f>
        <v>171835066.24499997</v>
      </c>
      <c r="D25" s="69">
        <f>D6+D13-SUM(D18,D20,D22,D23)</f>
        <v>184889812.32999995</v>
      </c>
      <c r="E25" s="33"/>
    </row>
    <row r="26" spans="2:11" ht="30" customHeight="1" thickBot="1" x14ac:dyDescent="0.35">
      <c r="B26" s="85" t="s">
        <v>26</v>
      </c>
      <c r="C26" s="70">
        <f>C7-C20</f>
        <v>501815.11301007774</v>
      </c>
      <c r="D26" s="70">
        <f>D7-D20</f>
        <v>602178.13561209338</v>
      </c>
      <c r="E26" s="34"/>
    </row>
    <row r="27" spans="2:11" ht="14.5" thickBot="1" x14ac:dyDescent="0.35">
      <c r="B27" s="35"/>
      <c r="C27" s="71"/>
      <c r="D27" s="71"/>
      <c r="E27" s="37"/>
    </row>
    <row r="28" spans="2:11" s="9" customFormat="1" ht="16" thickBot="1" x14ac:dyDescent="0.4">
      <c r="B28" s="137" t="s">
        <v>51</v>
      </c>
      <c r="C28" s="138"/>
      <c r="D28" s="138"/>
      <c r="E28" s="138"/>
      <c r="F28" s="101"/>
    </row>
    <row r="29" spans="2:11" s="9" customFormat="1" ht="14.4" customHeight="1" x14ac:dyDescent="0.35">
      <c r="B29" s="139" t="s">
        <v>8</v>
      </c>
      <c r="C29" s="139"/>
      <c r="D29" s="139"/>
      <c r="E29" s="139"/>
      <c r="F29" s="101"/>
    </row>
    <row r="30" spans="2:11" s="9" customFormat="1" ht="14.4" customHeight="1" x14ac:dyDescent="0.35">
      <c r="B30" s="126" t="s">
        <v>36</v>
      </c>
      <c r="C30" s="126"/>
      <c r="D30" s="126"/>
      <c r="E30" s="126"/>
      <c r="F30" s="102"/>
      <c r="G30" s="40"/>
      <c r="H30" s="40"/>
      <c r="I30" s="40"/>
      <c r="J30" s="40"/>
      <c r="K30" s="40"/>
    </row>
    <row r="31" spans="2:11" s="9" customFormat="1" ht="14.4" customHeight="1" x14ac:dyDescent="0.35">
      <c r="B31" s="125" t="s">
        <v>56</v>
      </c>
      <c r="C31" s="125"/>
      <c r="D31" s="125"/>
      <c r="E31" s="125"/>
      <c r="F31" s="101"/>
    </row>
    <row r="32" spans="2:11" s="9" customFormat="1" ht="14.4" customHeight="1" x14ac:dyDescent="0.35">
      <c r="B32" s="125" t="s">
        <v>57</v>
      </c>
      <c r="C32" s="125"/>
      <c r="D32" s="125"/>
      <c r="E32" s="125"/>
      <c r="F32" s="101"/>
    </row>
    <row r="33" spans="2:6" s="9" customFormat="1" ht="14.4" customHeight="1" x14ac:dyDescent="0.35">
      <c r="B33" s="125" t="s">
        <v>27</v>
      </c>
      <c r="C33" s="125"/>
      <c r="D33" s="125"/>
      <c r="E33" s="125"/>
      <c r="F33" s="101"/>
    </row>
    <row r="34" spans="2:6" s="9" customFormat="1" ht="14.4" customHeight="1" x14ac:dyDescent="0.35">
      <c r="B34" s="140" t="s">
        <v>58</v>
      </c>
      <c r="C34" s="140"/>
      <c r="D34" s="140"/>
      <c r="E34" s="140"/>
      <c r="F34" s="101"/>
    </row>
    <row r="35" spans="2:6" s="9" customFormat="1" ht="14.4" customHeight="1" x14ac:dyDescent="0.35">
      <c r="B35" s="125" t="s">
        <v>9</v>
      </c>
      <c r="C35" s="125"/>
      <c r="D35" s="125"/>
      <c r="E35" s="125"/>
      <c r="F35" s="101"/>
    </row>
    <row r="36" spans="2:6" s="9" customFormat="1" ht="14.4" customHeight="1" x14ac:dyDescent="0.35">
      <c r="B36" s="125" t="s">
        <v>35</v>
      </c>
      <c r="C36" s="125"/>
      <c r="D36" s="125"/>
      <c r="E36" s="125"/>
      <c r="F36" s="101"/>
    </row>
    <row r="37" spans="2:6" s="9" customFormat="1" ht="14.4" customHeight="1" x14ac:dyDescent="0.35">
      <c r="B37" s="125" t="s">
        <v>37</v>
      </c>
      <c r="C37" s="125"/>
      <c r="D37" s="125"/>
      <c r="E37" s="125"/>
      <c r="F37" s="101"/>
    </row>
    <row r="38" spans="2:6" s="9" customFormat="1" ht="14.4" customHeight="1" x14ac:dyDescent="0.35">
      <c r="B38" s="126" t="s">
        <v>38</v>
      </c>
      <c r="C38" s="126"/>
      <c r="D38" s="126"/>
      <c r="E38" s="126"/>
      <c r="F38" s="101"/>
    </row>
    <row r="39" spans="2:6" s="9" customFormat="1" ht="14.4" customHeight="1" x14ac:dyDescent="0.35">
      <c r="B39" s="141" t="s">
        <v>31</v>
      </c>
      <c r="C39" s="141"/>
      <c r="D39" s="141"/>
      <c r="E39" s="141"/>
      <c r="F39" s="101"/>
    </row>
    <row r="40" spans="2:6" s="9" customFormat="1" ht="14.4" customHeight="1" x14ac:dyDescent="0.35">
      <c r="B40" s="141" t="s">
        <v>39</v>
      </c>
      <c r="C40" s="141"/>
      <c r="D40" s="141"/>
      <c r="E40" s="141"/>
      <c r="F40" s="101"/>
    </row>
    <row r="41" spans="2:6" s="9" customFormat="1" ht="14.4" customHeight="1" x14ac:dyDescent="0.35">
      <c r="B41" s="141" t="s">
        <v>53</v>
      </c>
      <c r="C41" s="141"/>
      <c r="D41" s="141"/>
      <c r="E41" s="141"/>
      <c r="F41" s="101"/>
    </row>
    <row r="42" spans="2:6" s="9" customFormat="1" ht="14.4" customHeight="1" x14ac:dyDescent="0.35">
      <c r="B42" s="141" t="s">
        <v>54</v>
      </c>
      <c r="C42" s="141"/>
      <c r="D42" s="141"/>
      <c r="E42" s="141"/>
      <c r="F42" s="101"/>
    </row>
    <row r="43" spans="2:6" s="9" customFormat="1" ht="16" thickBot="1" x14ac:dyDescent="0.4">
      <c r="B43" s="38"/>
      <c r="C43" s="72"/>
      <c r="D43" s="72"/>
      <c r="E43" s="12"/>
      <c r="F43" s="101"/>
    </row>
    <row r="44" spans="2:6" s="9" customFormat="1" ht="16" thickBot="1" x14ac:dyDescent="0.4">
      <c r="B44" s="148" t="s">
        <v>52</v>
      </c>
      <c r="C44" s="149"/>
      <c r="D44" s="149"/>
      <c r="E44" s="150"/>
      <c r="F44" s="101"/>
    </row>
    <row r="45" spans="2:6" s="9" customFormat="1" ht="15.5" x14ac:dyDescent="0.35">
      <c r="B45" s="142" t="s">
        <v>43</v>
      </c>
      <c r="C45" s="143"/>
      <c r="D45" s="143"/>
      <c r="E45" s="144"/>
      <c r="F45" s="101"/>
    </row>
    <row r="46" spans="2:6" s="9" customFormat="1" ht="15.5" x14ac:dyDescent="0.35">
      <c r="B46" s="145" t="s">
        <v>77</v>
      </c>
      <c r="C46" s="146"/>
      <c r="D46" s="146"/>
      <c r="E46" s="147"/>
      <c r="F46" s="101"/>
    </row>
    <row r="47" spans="2:6" s="9" customFormat="1" ht="15.5" x14ac:dyDescent="0.35">
      <c r="B47" s="151" t="s">
        <v>55</v>
      </c>
      <c r="C47" s="152"/>
      <c r="D47" s="152"/>
      <c r="E47" s="153"/>
      <c r="F47" s="101"/>
    </row>
    <row r="48" spans="2:6" s="9" customFormat="1" ht="15.5" x14ac:dyDescent="0.35">
      <c r="B48" s="145" t="s">
        <v>78</v>
      </c>
      <c r="C48" s="146"/>
      <c r="D48" s="146"/>
      <c r="E48" s="147"/>
      <c r="F48" s="101"/>
    </row>
    <row r="49" spans="2:6" s="9" customFormat="1" ht="15.5" x14ac:dyDescent="0.35">
      <c r="B49" s="151" t="s">
        <v>44</v>
      </c>
      <c r="C49" s="152"/>
      <c r="D49" s="152"/>
      <c r="E49" s="153"/>
      <c r="F49" s="101"/>
    </row>
    <row r="50" spans="2:6" s="9" customFormat="1" ht="15.5" x14ac:dyDescent="0.35">
      <c r="B50" s="151" t="s">
        <v>79</v>
      </c>
      <c r="C50" s="152"/>
      <c r="D50" s="152"/>
      <c r="E50" s="153"/>
      <c r="F50" s="101"/>
    </row>
    <row r="51" spans="2:6" ht="14" x14ac:dyDescent="0.25">
      <c r="B51" s="151" t="s">
        <v>45</v>
      </c>
      <c r="C51" s="152"/>
      <c r="D51" s="152"/>
      <c r="E51" s="153"/>
    </row>
    <row r="52" spans="2:6" ht="14" x14ac:dyDescent="0.25">
      <c r="B52" s="151" t="s">
        <v>80</v>
      </c>
      <c r="C52" s="152"/>
      <c r="D52" s="152"/>
      <c r="E52" s="153"/>
    </row>
    <row r="53" spans="2:6" ht="14" x14ac:dyDescent="0.25">
      <c r="B53" s="151" t="s">
        <v>46</v>
      </c>
      <c r="C53" s="152"/>
      <c r="D53" s="152"/>
      <c r="E53" s="153"/>
    </row>
    <row r="54" spans="2:6" ht="14" x14ac:dyDescent="0.25">
      <c r="B54" s="151" t="s">
        <v>81</v>
      </c>
      <c r="C54" s="152"/>
      <c r="D54" s="152"/>
      <c r="E54" s="153"/>
    </row>
    <row r="55" spans="2:6" ht="14" x14ac:dyDescent="0.25">
      <c r="B55" s="151" t="s">
        <v>47</v>
      </c>
      <c r="C55" s="152"/>
      <c r="D55" s="152"/>
      <c r="E55" s="153"/>
    </row>
    <row r="56" spans="2:6" ht="14" x14ac:dyDescent="0.25">
      <c r="B56" s="151" t="s">
        <v>81</v>
      </c>
      <c r="C56" s="152"/>
      <c r="D56" s="152"/>
      <c r="E56" s="153"/>
    </row>
    <row r="59" spans="2:6" ht="13" x14ac:dyDescent="0.25">
      <c r="B59" s="53" t="s">
        <v>59</v>
      </c>
    </row>
  </sheetData>
  <mergeCells count="31">
    <mergeCell ref="B47:E47"/>
    <mergeCell ref="B55:E55"/>
    <mergeCell ref="B48:E48"/>
    <mergeCell ref="B56:E56"/>
    <mergeCell ref="B49:E49"/>
    <mergeCell ref="B50:E50"/>
    <mergeCell ref="B51:E51"/>
    <mergeCell ref="B52:E52"/>
    <mergeCell ref="B53:E53"/>
    <mergeCell ref="B54:E54"/>
    <mergeCell ref="B39:E39"/>
    <mergeCell ref="B40:E40"/>
    <mergeCell ref="B41:E41"/>
    <mergeCell ref="B45:E45"/>
    <mergeCell ref="B46:E46"/>
    <mergeCell ref="B42:E42"/>
    <mergeCell ref="B44:E44"/>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s>
  <dataValidations count="1">
    <dataValidation type="whole" errorStyle="warning" operator="equal" allowBlank="1" showInputMessage="1" showErrorMessage="1" errorTitle="Start/End Balance" error="End Balance of Prior Reporting Period should be Starting Balance of Current Reporting Period" sqref="D6:D7" xr:uid="{2735E4CE-72F4-4C23-A506-22A561C1D6AA}">
      <formula1>C25</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K59"/>
  <sheetViews>
    <sheetView zoomScale="60" zoomScaleNormal="60" workbookViewId="0">
      <pane xSplit="2" ySplit="5" topLeftCell="C6" activePane="bottomRight" state="frozen"/>
      <selection activeCell="F8" sqref="F8"/>
      <selection pane="topRight" activeCell="F8" sqref="F8"/>
      <selection pane="bottomLeft" activeCell="F8" sqref="F8"/>
      <selection pane="bottomRight" activeCell="D26" sqref="D26"/>
    </sheetView>
  </sheetViews>
  <sheetFormatPr defaultRowHeight="12.5" x14ac:dyDescent="0.25"/>
  <cols>
    <col min="1" max="1" width="4.08984375" customWidth="1"/>
    <col min="2" max="2" width="79.36328125" style="8" customWidth="1"/>
    <col min="3" max="4" width="31.6328125" style="73" customWidth="1"/>
    <col min="5" max="5" width="27.90625" customWidth="1"/>
    <col min="6" max="6" width="46.08984375" style="94" customWidth="1"/>
    <col min="7" max="7" width="9.1796875" customWidth="1"/>
    <col min="8" max="8" width="28.453125" bestFit="1" customWidth="1"/>
    <col min="9" max="9" width="25" bestFit="1" customWidth="1"/>
    <col min="10" max="10" width="9.1796875" customWidth="1"/>
  </cols>
  <sheetData>
    <row r="1" spans="2:9" ht="18" x14ac:dyDescent="0.4">
      <c r="B1" s="127" t="s">
        <v>71</v>
      </c>
      <c r="C1" s="128"/>
      <c r="D1" s="128"/>
      <c r="E1" s="129"/>
    </row>
    <row r="2" spans="2:9" ht="18" x14ac:dyDescent="0.4">
      <c r="B2" s="130" t="s">
        <v>65</v>
      </c>
      <c r="C2" s="131"/>
      <c r="D2" s="132"/>
      <c r="E2" s="133"/>
    </row>
    <row r="3" spans="2:9" ht="18.5" thickBot="1" x14ac:dyDescent="0.45">
      <c r="B3" s="134" t="s">
        <v>68</v>
      </c>
      <c r="C3" s="135"/>
      <c r="D3" s="135"/>
      <c r="E3" s="136"/>
    </row>
    <row r="4" spans="2:9" ht="28" x14ac:dyDescent="0.3">
      <c r="B4" s="10"/>
      <c r="C4" s="54" t="s">
        <v>40</v>
      </c>
      <c r="D4" s="54" t="s">
        <v>41</v>
      </c>
      <c r="E4" s="11" t="s">
        <v>42</v>
      </c>
      <c r="F4" s="96" t="s">
        <v>61</v>
      </c>
      <c r="G4" s="12"/>
      <c r="H4" s="12"/>
      <c r="I4" s="12"/>
    </row>
    <row r="5" spans="2:9" ht="14.5" thickBot="1" x14ac:dyDescent="0.35">
      <c r="B5" s="13" t="s">
        <v>2</v>
      </c>
      <c r="C5" s="55"/>
      <c r="D5" s="56"/>
      <c r="E5" s="16"/>
      <c r="F5" s="96"/>
      <c r="G5" s="12"/>
      <c r="H5" s="12" t="s">
        <v>60</v>
      </c>
      <c r="I5" s="12" t="s">
        <v>61</v>
      </c>
    </row>
    <row r="6" spans="2:9" ht="30" customHeight="1" x14ac:dyDescent="0.3">
      <c r="B6" s="78" t="s">
        <v>24</v>
      </c>
      <c r="C6" s="57">
        <v>157058011.97999999</v>
      </c>
      <c r="D6" s="57">
        <f>C25</f>
        <v>219320142.53999999</v>
      </c>
      <c r="E6" s="18"/>
      <c r="F6" s="95"/>
      <c r="G6" s="12"/>
      <c r="H6" s="12"/>
      <c r="I6" s="12"/>
    </row>
    <row r="7" spans="2:9" ht="30" customHeight="1" x14ac:dyDescent="0.3">
      <c r="B7" s="79" t="s">
        <v>50</v>
      </c>
      <c r="C7" s="59">
        <v>0</v>
      </c>
      <c r="D7" s="119">
        <v>0</v>
      </c>
      <c r="E7" s="20"/>
      <c r="F7" s="95"/>
      <c r="G7" s="12"/>
      <c r="H7" s="12"/>
      <c r="I7" s="12"/>
    </row>
    <row r="8" spans="2:9" ht="30" customHeight="1" thickBot="1" x14ac:dyDescent="0.35">
      <c r="B8" s="21" t="s">
        <v>23</v>
      </c>
      <c r="C8" s="61"/>
      <c r="D8" s="61"/>
      <c r="E8" s="16"/>
      <c r="F8" s="95"/>
      <c r="G8" s="12"/>
      <c r="H8" s="12"/>
      <c r="I8" s="12"/>
    </row>
    <row r="9" spans="2:9" ht="30" customHeight="1" x14ac:dyDescent="0.3">
      <c r="B9" s="80" t="s">
        <v>48</v>
      </c>
      <c r="C9" s="57">
        <v>63966285.119999997</v>
      </c>
      <c r="D9" s="62">
        <v>0</v>
      </c>
      <c r="E9" s="39"/>
      <c r="F9" s="95"/>
      <c r="G9" s="12"/>
      <c r="H9" s="12"/>
      <c r="I9" s="12"/>
    </row>
    <row r="10" spans="2:9" ht="30" customHeight="1" x14ac:dyDescent="0.3">
      <c r="B10" s="81" t="s">
        <v>49</v>
      </c>
      <c r="C10" s="57"/>
      <c r="D10" s="58"/>
      <c r="E10" s="39"/>
      <c r="F10" s="95"/>
      <c r="G10" s="12"/>
      <c r="H10" s="12"/>
      <c r="I10" s="12"/>
    </row>
    <row r="11" spans="2:9" ht="30" customHeight="1" x14ac:dyDescent="0.3">
      <c r="B11" s="82" t="s">
        <v>28</v>
      </c>
      <c r="C11" s="59">
        <v>91612.11</v>
      </c>
      <c r="D11" s="60">
        <v>65981.84</v>
      </c>
      <c r="E11" s="20"/>
      <c r="F11" s="95"/>
      <c r="G11" s="12"/>
      <c r="H11" s="12"/>
      <c r="I11" s="12"/>
    </row>
    <row r="12" spans="2:9" ht="30" customHeight="1" thickBot="1" x14ac:dyDescent="0.35">
      <c r="B12" s="83" t="s">
        <v>29</v>
      </c>
      <c r="C12" s="63"/>
      <c r="D12" s="64"/>
      <c r="E12" s="16"/>
      <c r="F12" s="95"/>
      <c r="G12" s="12"/>
      <c r="H12" s="12"/>
      <c r="I12" s="12"/>
    </row>
    <row r="13" spans="2:9" ht="30" customHeight="1" x14ac:dyDescent="0.3">
      <c r="B13" s="57" t="s">
        <v>21</v>
      </c>
      <c r="C13" s="57">
        <f>SUM(C9,C11,C12)</f>
        <v>64057897.229999997</v>
      </c>
      <c r="D13" s="57">
        <f>SUM(D9,D11,D12)</f>
        <v>65981.84</v>
      </c>
      <c r="E13" s="18"/>
      <c r="F13" s="95"/>
      <c r="G13" s="12"/>
      <c r="H13" s="12"/>
      <c r="I13" s="12"/>
    </row>
    <row r="14" spans="2:9" ht="30" customHeight="1" thickBot="1" x14ac:dyDescent="0.35">
      <c r="B14" s="13" t="s">
        <v>3</v>
      </c>
      <c r="C14" s="55"/>
      <c r="D14" s="56"/>
      <c r="E14" s="16"/>
      <c r="F14" s="95"/>
      <c r="G14" s="12"/>
      <c r="H14" s="12"/>
      <c r="I14" s="12"/>
    </row>
    <row r="15" spans="2:9" ht="30" customHeight="1" x14ac:dyDescent="0.3">
      <c r="B15" s="78" t="s">
        <v>4</v>
      </c>
      <c r="C15" s="57">
        <v>0</v>
      </c>
      <c r="D15" s="58">
        <v>0</v>
      </c>
      <c r="E15" s="58">
        <v>0</v>
      </c>
      <c r="F15" s="95"/>
      <c r="G15" s="12"/>
      <c r="H15" s="12"/>
      <c r="I15" s="12"/>
    </row>
    <row r="16" spans="2:9" ht="30" customHeight="1" x14ac:dyDescent="0.3">
      <c r="B16" s="82" t="s">
        <v>5</v>
      </c>
      <c r="C16" s="60">
        <f>88893.06+8829.82</f>
        <v>97722.880000000005</v>
      </c>
      <c r="D16" s="60">
        <f>96788.99+9317.45</f>
        <v>106106.44</v>
      </c>
      <c r="E16" s="60">
        <v>93000</v>
      </c>
      <c r="F16" s="95"/>
      <c r="G16" s="12"/>
      <c r="H16" s="12"/>
      <c r="I16" s="12"/>
    </row>
    <row r="17" spans="2:11" ht="30" customHeight="1" thickBot="1" x14ac:dyDescent="0.35">
      <c r="B17" s="83" t="s">
        <v>6</v>
      </c>
      <c r="C17" s="63">
        <v>0</v>
      </c>
      <c r="D17" s="64">
        <v>9054.23</v>
      </c>
      <c r="E17" s="64">
        <v>18000</v>
      </c>
      <c r="F17" s="95"/>
      <c r="G17" s="12"/>
      <c r="H17" s="12"/>
      <c r="I17" s="12"/>
    </row>
    <row r="18" spans="2:11" ht="30" customHeight="1" x14ac:dyDescent="0.3">
      <c r="B18" s="84" t="s">
        <v>22</v>
      </c>
      <c r="C18" s="65">
        <f>SUM(C15:C17)</f>
        <v>97722.880000000005</v>
      </c>
      <c r="D18" s="65">
        <f>SUM(D15:D17)</f>
        <v>115160.67</v>
      </c>
      <c r="E18" s="65">
        <f>SUM(E15:E17)</f>
        <v>111000</v>
      </c>
      <c r="F18" s="95"/>
      <c r="G18" s="12"/>
      <c r="H18" s="12"/>
      <c r="I18" s="12"/>
    </row>
    <row r="19" spans="2:11" ht="30" customHeight="1" thickBot="1" x14ac:dyDescent="0.35">
      <c r="B19" s="13" t="s">
        <v>25</v>
      </c>
      <c r="C19" s="55"/>
      <c r="D19" s="56"/>
      <c r="E19" s="15"/>
      <c r="F19" s="95"/>
      <c r="G19" s="12"/>
      <c r="H19" s="12"/>
      <c r="I19" s="12"/>
    </row>
    <row r="20" spans="2:11" ht="30" customHeight="1" x14ac:dyDescent="0.3">
      <c r="B20" s="85" t="s">
        <v>30</v>
      </c>
      <c r="C20" s="57">
        <v>0</v>
      </c>
      <c r="D20" s="57">
        <v>0</v>
      </c>
      <c r="E20" s="26"/>
      <c r="F20" s="95"/>
      <c r="G20" s="12"/>
      <c r="H20" s="12"/>
      <c r="I20" s="12"/>
    </row>
    <row r="21" spans="2:11" ht="30" customHeight="1" thickBot="1" x14ac:dyDescent="0.35">
      <c r="B21" s="27" t="s">
        <v>20</v>
      </c>
      <c r="C21" s="61"/>
      <c r="D21" s="61"/>
      <c r="E21" s="22"/>
      <c r="F21" s="95"/>
      <c r="G21" s="12"/>
      <c r="H21" s="12"/>
      <c r="I21" s="12"/>
    </row>
    <row r="22" spans="2:11" ht="30" customHeight="1" x14ac:dyDescent="0.3">
      <c r="B22" s="85" t="s">
        <v>32</v>
      </c>
      <c r="C22" s="66">
        <v>0</v>
      </c>
      <c r="D22" s="66">
        <v>4787687.8</v>
      </c>
      <c r="E22" s="28"/>
      <c r="F22" s="95"/>
      <c r="G22" s="12"/>
      <c r="H22" s="12"/>
      <c r="I22" s="12"/>
    </row>
    <row r="23" spans="2:11" ht="30" customHeight="1" x14ac:dyDescent="0.3">
      <c r="B23" s="86" t="s">
        <v>34</v>
      </c>
      <c r="C23" s="67">
        <v>1698043.79</v>
      </c>
      <c r="D23" s="67">
        <v>1791816.73</v>
      </c>
      <c r="E23" s="30"/>
      <c r="F23" s="97"/>
      <c r="G23" s="12"/>
      <c r="H23" s="12"/>
      <c r="I23" s="12"/>
    </row>
    <row r="24" spans="2:11" ht="30" customHeight="1" thickBot="1" x14ac:dyDescent="0.35">
      <c r="B24" s="13" t="s">
        <v>7</v>
      </c>
      <c r="C24" s="68"/>
      <c r="D24" s="68"/>
      <c r="E24" s="31"/>
      <c r="F24" s="95"/>
      <c r="G24" s="12"/>
      <c r="H24" s="12"/>
      <c r="I24" s="12"/>
    </row>
    <row r="25" spans="2:11" ht="30" customHeight="1" x14ac:dyDescent="0.3">
      <c r="B25" s="85" t="s">
        <v>33</v>
      </c>
      <c r="C25" s="69">
        <f>C6+C13-SUM(C18,C20,C22,C23)</f>
        <v>219320142.53999999</v>
      </c>
      <c r="D25" s="69">
        <f>D6+D13-SUM(D18,D20,D22,D23)</f>
        <v>212691459.18000001</v>
      </c>
      <c r="E25" s="33"/>
      <c r="F25" s="95"/>
      <c r="G25" s="12"/>
      <c r="H25" s="12"/>
      <c r="I25" s="12"/>
    </row>
    <row r="26" spans="2:11" ht="30" customHeight="1" thickBot="1" x14ac:dyDescent="0.35">
      <c r="B26" s="85" t="s">
        <v>26</v>
      </c>
      <c r="C26" s="70">
        <f>C7-C20</f>
        <v>0</v>
      </c>
      <c r="D26" s="120">
        <f>D7-D20</f>
        <v>0</v>
      </c>
      <c r="E26" s="34"/>
      <c r="F26" s="95"/>
      <c r="G26" s="12"/>
      <c r="H26" s="12"/>
      <c r="I26" s="12"/>
    </row>
    <row r="27" spans="2:11" ht="14.5" thickBot="1" x14ac:dyDescent="0.35">
      <c r="B27" s="35"/>
      <c r="C27" s="71"/>
      <c r="D27" s="71"/>
      <c r="E27" s="37"/>
      <c r="F27" s="95"/>
      <c r="G27" s="12"/>
      <c r="H27" s="12"/>
      <c r="I27" s="12"/>
    </row>
    <row r="28" spans="2:11" s="9" customFormat="1" ht="16" thickBot="1" x14ac:dyDescent="0.4">
      <c r="B28" s="137" t="s">
        <v>51</v>
      </c>
      <c r="C28" s="138"/>
      <c r="D28" s="138"/>
      <c r="E28" s="138"/>
      <c r="F28" s="95"/>
      <c r="G28" s="12"/>
      <c r="H28" s="12"/>
      <c r="I28" s="12"/>
    </row>
    <row r="29" spans="2:11" s="9" customFormat="1" ht="14.4" customHeight="1" x14ac:dyDescent="0.35">
      <c r="B29" s="139" t="s">
        <v>8</v>
      </c>
      <c r="C29" s="139"/>
      <c r="D29" s="139"/>
      <c r="E29" s="139"/>
      <c r="F29" s="101"/>
    </row>
    <row r="30" spans="2:11" s="9" customFormat="1" ht="14.4" customHeight="1" x14ac:dyDescent="0.35">
      <c r="B30" s="126" t="s">
        <v>36</v>
      </c>
      <c r="C30" s="126"/>
      <c r="D30" s="126"/>
      <c r="E30" s="126"/>
      <c r="F30" s="102"/>
      <c r="G30" s="40"/>
      <c r="H30" s="40"/>
      <c r="I30" s="40"/>
      <c r="J30" s="40"/>
      <c r="K30" s="40"/>
    </row>
    <row r="31" spans="2:11" s="9" customFormat="1" ht="14.4" customHeight="1" x14ac:dyDescent="0.35">
      <c r="B31" s="125" t="s">
        <v>56</v>
      </c>
      <c r="C31" s="125"/>
      <c r="D31" s="125"/>
      <c r="E31" s="125"/>
      <c r="F31" s="101"/>
    </row>
    <row r="32" spans="2:11" s="9" customFormat="1" ht="14.4" customHeight="1" x14ac:dyDescent="0.35">
      <c r="B32" s="125" t="s">
        <v>57</v>
      </c>
      <c r="C32" s="125"/>
      <c r="D32" s="125"/>
      <c r="E32" s="125"/>
      <c r="F32" s="101"/>
    </row>
    <row r="33" spans="2:6" s="9" customFormat="1" ht="14.4" customHeight="1" x14ac:dyDescent="0.35">
      <c r="B33" s="125" t="s">
        <v>27</v>
      </c>
      <c r="C33" s="125"/>
      <c r="D33" s="125"/>
      <c r="E33" s="125"/>
      <c r="F33" s="101"/>
    </row>
    <row r="34" spans="2:6" s="9" customFormat="1" ht="14.4" customHeight="1" x14ac:dyDescent="0.35">
      <c r="B34" s="140" t="s">
        <v>58</v>
      </c>
      <c r="C34" s="140"/>
      <c r="D34" s="140"/>
      <c r="E34" s="140"/>
      <c r="F34" s="101"/>
    </row>
    <row r="35" spans="2:6" s="9" customFormat="1" ht="14.4" customHeight="1" x14ac:dyDescent="0.35">
      <c r="B35" s="125" t="s">
        <v>9</v>
      </c>
      <c r="C35" s="125"/>
      <c r="D35" s="125"/>
      <c r="E35" s="125"/>
      <c r="F35" s="101"/>
    </row>
    <row r="36" spans="2:6" s="9" customFormat="1" ht="14.4" customHeight="1" x14ac:dyDescent="0.35">
      <c r="B36" s="125" t="s">
        <v>35</v>
      </c>
      <c r="C36" s="125"/>
      <c r="D36" s="125"/>
      <c r="E36" s="125"/>
      <c r="F36" s="101"/>
    </row>
    <row r="37" spans="2:6" s="9" customFormat="1" ht="14.4" customHeight="1" x14ac:dyDescent="0.35">
      <c r="B37" s="125" t="s">
        <v>37</v>
      </c>
      <c r="C37" s="125"/>
      <c r="D37" s="125"/>
      <c r="E37" s="125"/>
      <c r="F37" s="101"/>
    </row>
    <row r="38" spans="2:6" s="9" customFormat="1" ht="14.4" customHeight="1" x14ac:dyDescent="0.35">
      <c r="B38" s="126" t="s">
        <v>38</v>
      </c>
      <c r="C38" s="126"/>
      <c r="D38" s="126"/>
      <c r="E38" s="126"/>
      <c r="F38" s="101"/>
    </row>
    <row r="39" spans="2:6" s="9" customFormat="1" ht="14.4" customHeight="1" x14ac:dyDescent="0.35">
      <c r="B39" s="141" t="s">
        <v>31</v>
      </c>
      <c r="C39" s="141"/>
      <c r="D39" s="141"/>
      <c r="E39" s="141"/>
      <c r="F39" s="101"/>
    </row>
    <row r="40" spans="2:6" s="9" customFormat="1" ht="14.4" customHeight="1" x14ac:dyDescent="0.35">
      <c r="B40" s="141" t="s">
        <v>39</v>
      </c>
      <c r="C40" s="141"/>
      <c r="D40" s="141"/>
      <c r="E40" s="141"/>
      <c r="F40" s="101"/>
    </row>
    <row r="41" spans="2:6" s="9" customFormat="1" ht="14.4" customHeight="1" x14ac:dyDescent="0.35">
      <c r="B41" s="141" t="s">
        <v>53</v>
      </c>
      <c r="C41" s="141"/>
      <c r="D41" s="141"/>
      <c r="E41" s="141"/>
      <c r="F41" s="101"/>
    </row>
    <row r="42" spans="2:6" s="9" customFormat="1" ht="14.4" customHeight="1" x14ac:dyDescent="0.35">
      <c r="B42" s="141" t="s">
        <v>54</v>
      </c>
      <c r="C42" s="141"/>
      <c r="D42" s="141"/>
      <c r="E42" s="141"/>
      <c r="F42" s="101"/>
    </row>
    <row r="43" spans="2:6" s="9" customFormat="1" ht="16" thickBot="1" x14ac:dyDescent="0.4">
      <c r="B43" s="38"/>
      <c r="C43" s="72"/>
      <c r="D43" s="72"/>
      <c r="E43" s="12"/>
      <c r="F43" s="101"/>
    </row>
    <row r="44" spans="2:6" s="9" customFormat="1" ht="16" thickBot="1" x14ac:dyDescent="0.4">
      <c r="B44" s="148" t="s">
        <v>52</v>
      </c>
      <c r="C44" s="149"/>
      <c r="D44" s="149"/>
      <c r="E44" s="150"/>
      <c r="F44" s="101"/>
    </row>
    <row r="45" spans="2:6" s="9" customFormat="1" ht="15.5" x14ac:dyDescent="0.35">
      <c r="B45" s="142" t="s">
        <v>43</v>
      </c>
      <c r="C45" s="143"/>
      <c r="D45" s="143"/>
      <c r="E45" s="144"/>
      <c r="F45" s="101"/>
    </row>
    <row r="46" spans="2:6" s="9" customFormat="1" ht="15.5" x14ac:dyDescent="0.35">
      <c r="B46" s="145" t="s">
        <v>88</v>
      </c>
      <c r="C46" s="146"/>
      <c r="D46" s="146"/>
      <c r="E46" s="147"/>
      <c r="F46" s="101"/>
    </row>
    <row r="47" spans="2:6" s="9" customFormat="1" ht="15.5" x14ac:dyDescent="0.35">
      <c r="B47" s="151" t="s">
        <v>55</v>
      </c>
      <c r="C47" s="152"/>
      <c r="D47" s="152"/>
      <c r="E47" s="153"/>
      <c r="F47" s="101"/>
    </row>
    <row r="48" spans="2:6" s="9" customFormat="1" ht="15.5" x14ac:dyDescent="0.35">
      <c r="B48" s="145"/>
      <c r="C48" s="146"/>
      <c r="D48" s="146"/>
      <c r="E48" s="147"/>
      <c r="F48" s="101"/>
    </row>
    <row r="49" spans="2:6" s="9" customFormat="1" ht="15.5" x14ac:dyDescent="0.35">
      <c r="B49" s="151" t="s">
        <v>44</v>
      </c>
      <c r="C49" s="152"/>
      <c r="D49" s="152"/>
      <c r="E49" s="153"/>
      <c r="F49" s="101"/>
    </row>
    <row r="50" spans="2:6" s="9" customFormat="1" ht="15.5" x14ac:dyDescent="0.35">
      <c r="B50" s="151" t="s">
        <v>87</v>
      </c>
      <c r="C50" s="152"/>
      <c r="D50" s="152"/>
      <c r="E50" s="153"/>
      <c r="F50" s="101"/>
    </row>
    <row r="51" spans="2:6" ht="14" x14ac:dyDescent="0.25">
      <c r="B51" s="151" t="s">
        <v>45</v>
      </c>
      <c r="C51" s="152"/>
      <c r="D51" s="152"/>
      <c r="E51" s="153"/>
      <c r="F51" s="100"/>
    </row>
    <row r="52" spans="2:6" ht="14" x14ac:dyDescent="0.25">
      <c r="B52" s="151" t="s">
        <v>86</v>
      </c>
      <c r="C52" s="152"/>
      <c r="D52" s="152"/>
      <c r="E52" s="153"/>
      <c r="F52" s="100"/>
    </row>
    <row r="53" spans="2:6" ht="14" x14ac:dyDescent="0.25">
      <c r="B53" s="151" t="s">
        <v>46</v>
      </c>
      <c r="C53" s="152"/>
      <c r="D53" s="152"/>
      <c r="E53" s="153"/>
      <c r="F53" s="100"/>
    </row>
    <row r="54" spans="2:6" ht="14" x14ac:dyDescent="0.25">
      <c r="B54" s="151"/>
      <c r="C54" s="152"/>
      <c r="D54" s="152"/>
      <c r="E54" s="153"/>
      <c r="F54" s="100"/>
    </row>
    <row r="55" spans="2:6" ht="14" x14ac:dyDescent="0.25">
      <c r="B55" s="151" t="s">
        <v>47</v>
      </c>
      <c r="C55" s="152"/>
      <c r="D55" s="152"/>
      <c r="E55" s="153"/>
      <c r="F55" s="100"/>
    </row>
    <row r="56" spans="2:6" ht="14" x14ac:dyDescent="0.25">
      <c r="B56" s="151"/>
      <c r="C56" s="152"/>
      <c r="D56" s="152"/>
      <c r="E56" s="153"/>
      <c r="F56" s="100"/>
    </row>
    <row r="59" spans="2:6" ht="13" x14ac:dyDescent="0.25">
      <c r="B59" s="53" t="s">
        <v>59</v>
      </c>
    </row>
  </sheetData>
  <mergeCells count="31">
    <mergeCell ref="B47:E47"/>
    <mergeCell ref="B48:E48"/>
    <mergeCell ref="B39:E39"/>
    <mergeCell ref="B36:E36"/>
    <mergeCell ref="B37:E37"/>
    <mergeCell ref="B38:E38"/>
    <mergeCell ref="B40:E40"/>
    <mergeCell ref="B42:E42"/>
    <mergeCell ref="B44:E44"/>
    <mergeCell ref="B45:E45"/>
    <mergeCell ref="B46:E46"/>
    <mergeCell ref="B41:E41"/>
    <mergeCell ref="B1:E1"/>
    <mergeCell ref="B2:E2"/>
    <mergeCell ref="B3:E3"/>
    <mergeCell ref="B35:E35"/>
    <mergeCell ref="B30:E30"/>
    <mergeCell ref="B31:E31"/>
    <mergeCell ref="B29:E29"/>
    <mergeCell ref="B33:E33"/>
    <mergeCell ref="B28:E28"/>
    <mergeCell ref="B32:E32"/>
    <mergeCell ref="B34:E34"/>
    <mergeCell ref="B53:E53"/>
    <mergeCell ref="B54:E54"/>
    <mergeCell ref="B55:E55"/>
    <mergeCell ref="B56:E56"/>
    <mergeCell ref="B49:E49"/>
    <mergeCell ref="B50:E50"/>
    <mergeCell ref="B51:E51"/>
    <mergeCell ref="B52:E52"/>
  </mergeCells>
  <dataValidations count="1">
    <dataValidation type="whole" errorStyle="warning" operator="equal" allowBlank="1" showInputMessage="1" showErrorMessage="1" errorTitle="Start/End Balance" error="End Balance of Prior Reporting Period should be Starting Balance of Current Reporting Period" sqref="D7" xr:uid="{CB60D137-EAF7-4D1F-95C5-3FE93CE040AB}">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C46D-D0D9-4D1E-A1CD-9DE721F210B2}">
  <sheetPr>
    <pageSetUpPr fitToPage="1"/>
  </sheetPr>
  <dimension ref="B1:K59"/>
  <sheetViews>
    <sheetView zoomScale="80" zoomScaleNormal="80" workbookViewId="0">
      <pane xSplit="2" ySplit="5" topLeftCell="C6" activePane="bottomRight" state="frozen"/>
      <selection activeCell="F8" sqref="F8"/>
      <selection pane="topRight" activeCell="F8" sqref="F8"/>
      <selection pane="bottomLeft" activeCell="F8" sqref="F8"/>
      <selection pane="bottomRight" activeCell="C16" sqref="C16"/>
    </sheetView>
  </sheetViews>
  <sheetFormatPr defaultRowHeight="12.5" x14ac:dyDescent="0.25"/>
  <cols>
    <col min="1" max="1" width="4.08984375" customWidth="1"/>
    <col min="2" max="2" width="79.36328125" style="8" customWidth="1"/>
    <col min="3" max="4" width="31.6328125" style="73" customWidth="1"/>
    <col min="5" max="5" width="27.90625" customWidth="1"/>
    <col min="6" max="6" width="46.08984375" style="94" customWidth="1"/>
    <col min="7" max="10" width="9.1796875" customWidth="1"/>
  </cols>
  <sheetData>
    <row r="1" spans="2:9" ht="18" x14ac:dyDescent="0.4">
      <c r="B1" s="127" t="s">
        <v>72</v>
      </c>
      <c r="C1" s="128"/>
      <c r="D1" s="128"/>
      <c r="E1" s="129"/>
    </row>
    <row r="2" spans="2:9" ht="18" x14ac:dyDescent="0.4">
      <c r="B2" s="130" t="s">
        <v>66</v>
      </c>
      <c r="C2" s="131"/>
      <c r="D2" s="132"/>
      <c r="E2" s="133"/>
    </row>
    <row r="3" spans="2:9" ht="18.5" thickBot="1" x14ac:dyDescent="0.45">
      <c r="B3" s="134" t="s">
        <v>68</v>
      </c>
      <c r="C3" s="135"/>
      <c r="D3" s="135"/>
      <c r="E3" s="136"/>
    </row>
    <row r="4" spans="2:9" ht="28" x14ac:dyDescent="0.3">
      <c r="B4" s="10"/>
      <c r="C4" s="54" t="s">
        <v>40</v>
      </c>
      <c r="D4" s="54" t="s">
        <v>41</v>
      </c>
      <c r="E4" s="11" t="s">
        <v>42</v>
      </c>
      <c r="F4" s="96" t="s">
        <v>61</v>
      </c>
      <c r="G4" s="12"/>
      <c r="H4" s="12"/>
      <c r="I4" s="12"/>
    </row>
    <row r="5" spans="2:9" ht="14.5" thickBot="1" x14ac:dyDescent="0.35">
      <c r="B5" s="13" t="s">
        <v>2</v>
      </c>
      <c r="C5" s="55"/>
      <c r="D5" s="56"/>
      <c r="E5" s="16"/>
      <c r="F5" s="96"/>
      <c r="G5" s="12"/>
      <c r="H5" s="12"/>
      <c r="I5" s="12"/>
    </row>
    <row r="6" spans="2:9" ht="30" customHeight="1" x14ac:dyDescent="0.3">
      <c r="B6" s="78" t="s">
        <v>24</v>
      </c>
      <c r="C6" s="57">
        <v>37495603.400000006</v>
      </c>
      <c r="D6" s="57">
        <v>52824956.220000006</v>
      </c>
      <c r="E6" s="18"/>
      <c r="F6" s="95"/>
      <c r="G6" s="12"/>
      <c r="H6" s="12"/>
      <c r="I6" s="12"/>
    </row>
    <row r="7" spans="2:9" ht="30" customHeight="1" x14ac:dyDescent="0.3">
      <c r="B7" s="79" t="s">
        <v>50</v>
      </c>
      <c r="C7" s="59">
        <v>500000</v>
      </c>
      <c r="D7" s="60">
        <v>386179.2</v>
      </c>
      <c r="E7" s="20"/>
      <c r="F7" s="122">
        <f>+C7/C6</f>
        <v>1.3334896752188283E-2</v>
      </c>
      <c r="G7" s="122">
        <f>+D7/D6</f>
        <v>7.3105446295436598E-3</v>
      </c>
      <c r="H7" s="12"/>
      <c r="I7" s="12"/>
    </row>
    <row r="8" spans="2:9" ht="30" customHeight="1" thickBot="1" x14ac:dyDescent="0.35">
      <c r="B8" s="21" t="s">
        <v>23</v>
      </c>
      <c r="C8" s="61"/>
      <c r="D8" s="61"/>
      <c r="E8" s="16"/>
      <c r="F8" s="95"/>
      <c r="G8" s="12"/>
      <c r="H8" s="12"/>
      <c r="I8" s="12"/>
    </row>
    <row r="9" spans="2:9" ht="30" customHeight="1" x14ac:dyDescent="0.3">
      <c r="B9" s="80" t="s">
        <v>48</v>
      </c>
      <c r="C9" s="57">
        <v>16743709</v>
      </c>
      <c r="D9" s="62">
        <v>19231326</v>
      </c>
      <c r="E9" s="106">
        <v>0</v>
      </c>
      <c r="F9" s="95"/>
      <c r="G9" s="12"/>
      <c r="H9" s="12"/>
      <c r="I9" s="12"/>
    </row>
    <row r="10" spans="2:9" ht="30" customHeight="1" x14ac:dyDescent="0.3">
      <c r="B10" s="81" t="s">
        <v>49</v>
      </c>
      <c r="C10" s="57">
        <v>0</v>
      </c>
      <c r="D10" s="58">
        <v>0</v>
      </c>
      <c r="E10" s="106">
        <v>0</v>
      </c>
      <c r="F10" s="95"/>
      <c r="G10" s="12"/>
      <c r="H10" s="12"/>
      <c r="I10" s="12"/>
    </row>
    <row r="11" spans="2:9" ht="30" customHeight="1" x14ac:dyDescent="0.3">
      <c r="B11" s="82" t="s">
        <v>28</v>
      </c>
      <c r="C11" s="59">
        <v>20601</v>
      </c>
      <c r="D11" s="60">
        <v>16093</v>
      </c>
      <c r="E11" s="20"/>
      <c r="F11" s="95"/>
      <c r="G11" s="12"/>
      <c r="H11" s="12"/>
      <c r="I11" s="12"/>
    </row>
    <row r="12" spans="2:9" ht="30" customHeight="1" thickBot="1" x14ac:dyDescent="0.35">
      <c r="B12" s="83" t="s">
        <v>29</v>
      </c>
      <c r="C12" s="63">
        <v>0</v>
      </c>
      <c r="D12" s="64">
        <v>0</v>
      </c>
      <c r="E12" s="16"/>
      <c r="F12" s="95"/>
      <c r="G12" s="12"/>
      <c r="H12" s="12"/>
      <c r="I12" s="12"/>
    </row>
    <row r="13" spans="2:9" ht="30" customHeight="1" x14ac:dyDescent="0.3">
      <c r="B13" s="57" t="s">
        <v>21</v>
      </c>
      <c r="C13" s="57">
        <f>SUM(C9,C11,C12)</f>
        <v>16764310</v>
      </c>
      <c r="D13" s="57">
        <f>SUM(D9,D11,D12)</f>
        <v>19247419</v>
      </c>
      <c r="E13" s="18"/>
      <c r="F13" s="95"/>
      <c r="G13" s="12"/>
      <c r="H13" s="12"/>
      <c r="I13" s="12"/>
    </row>
    <row r="14" spans="2:9" ht="30" customHeight="1" thickBot="1" x14ac:dyDescent="0.35">
      <c r="B14" s="13" t="s">
        <v>3</v>
      </c>
      <c r="C14" s="55"/>
      <c r="D14" s="56"/>
      <c r="E14" s="16"/>
      <c r="F14" s="95"/>
      <c r="G14" s="12"/>
      <c r="H14" s="12"/>
      <c r="I14" s="12"/>
    </row>
    <row r="15" spans="2:9" ht="30" customHeight="1" x14ac:dyDescent="0.3">
      <c r="B15" s="78" t="s">
        <v>4</v>
      </c>
      <c r="C15" s="57">
        <v>18992.559999999998</v>
      </c>
      <c r="D15" s="58">
        <v>19578.459999999988</v>
      </c>
      <c r="E15" s="58">
        <v>21000</v>
      </c>
      <c r="F15" s="95"/>
      <c r="G15" s="12"/>
      <c r="H15" s="12"/>
      <c r="I15" s="12"/>
    </row>
    <row r="16" spans="2:9" ht="30" customHeight="1" x14ac:dyDescent="0.3">
      <c r="B16" s="82" t="s">
        <v>5</v>
      </c>
      <c r="C16" s="60">
        <v>29721.469999999998</v>
      </c>
      <c r="D16" s="60">
        <v>33606.380000000012</v>
      </c>
      <c r="E16" s="60">
        <v>35500</v>
      </c>
      <c r="F16" s="95"/>
      <c r="G16" s="12"/>
      <c r="H16" s="12"/>
      <c r="I16" s="12"/>
    </row>
    <row r="17" spans="2:11" ht="30" customHeight="1" thickBot="1" x14ac:dyDescent="0.35">
      <c r="B17" s="83" t="s">
        <v>6</v>
      </c>
      <c r="C17" s="63">
        <v>0</v>
      </c>
      <c r="D17" s="64">
        <v>0</v>
      </c>
      <c r="E17" s="75">
        <v>45000</v>
      </c>
      <c r="F17" s="95"/>
      <c r="G17" s="12"/>
      <c r="H17" s="12"/>
      <c r="I17" s="12"/>
    </row>
    <row r="18" spans="2:11" ht="30" customHeight="1" x14ac:dyDescent="0.3">
      <c r="B18" s="84" t="s">
        <v>22</v>
      </c>
      <c r="C18" s="65">
        <f>SUM(C15:C17)</f>
        <v>48714.03</v>
      </c>
      <c r="D18" s="65">
        <f>SUM(D15:D17)</f>
        <v>53184.84</v>
      </c>
      <c r="E18" s="65">
        <f>SUM(E15:E17)</f>
        <v>101500</v>
      </c>
      <c r="F18" s="95"/>
      <c r="G18" s="12"/>
      <c r="H18" s="12"/>
      <c r="I18" s="12"/>
    </row>
    <row r="19" spans="2:11" ht="30" customHeight="1" thickBot="1" x14ac:dyDescent="0.35">
      <c r="B19" s="13" t="s">
        <v>25</v>
      </c>
      <c r="C19" s="55"/>
      <c r="D19" s="56"/>
      <c r="E19" s="15"/>
      <c r="F19" s="95"/>
      <c r="G19" s="12"/>
      <c r="H19" s="12"/>
      <c r="I19" s="12"/>
    </row>
    <row r="20" spans="2:11" ht="30" customHeight="1" x14ac:dyDescent="0.3">
      <c r="B20" s="85" t="s">
        <v>30</v>
      </c>
      <c r="C20" s="57">
        <v>113820.8</v>
      </c>
      <c r="D20" s="58">
        <v>140769</v>
      </c>
      <c r="E20" s="26"/>
      <c r="F20" s="95"/>
      <c r="G20" s="12"/>
      <c r="H20" s="12"/>
      <c r="I20" s="12"/>
    </row>
    <row r="21" spans="2:11" ht="30" customHeight="1" thickBot="1" x14ac:dyDescent="0.35">
      <c r="B21" s="27" t="s">
        <v>20</v>
      </c>
      <c r="C21" s="61"/>
      <c r="D21" s="61"/>
      <c r="E21" s="22"/>
      <c r="F21" s="95"/>
      <c r="G21" s="12"/>
      <c r="H21" s="12"/>
      <c r="I21" s="12"/>
    </row>
    <row r="22" spans="2:11" ht="30" customHeight="1" x14ac:dyDescent="0.3">
      <c r="B22" s="85" t="s">
        <v>32</v>
      </c>
      <c r="C22" s="66"/>
      <c r="D22" s="66">
        <v>557309</v>
      </c>
      <c r="E22" s="28"/>
      <c r="F22" s="95"/>
      <c r="G22" s="12"/>
      <c r="H22" s="12"/>
      <c r="I22" s="12"/>
    </row>
    <row r="23" spans="2:11" ht="30" customHeight="1" x14ac:dyDescent="0.3">
      <c r="B23" s="86" t="s">
        <v>34</v>
      </c>
      <c r="C23" s="76">
        <v>1272422.3500000001</v>
      </c>
      <c r="D23" s="67">
        <v>416241.27</v>
      </c>
      <c r="E23" s="30"/>
      <c r="F23" s="97"/>
      <c r="G23" s="12"/>
      <c r="H23" s="12"/>
      <c r="I23" s="12"/>
    </row>
    <row r="24" spans="2:11" ht="30" customHeight="1" thickBot="1" x14ac:dyDescent="0.35">
      <c r="B24" s="13" t="s">
        <v>7</v>
      </c>
      <c r="C24" s="68"/>
      <c r="D24" s="68"/>
      <c r="E24" s="31"/>
      <c r="F24" s="95"/>
      <c r="G24" s="12"/>
      <c r="H24" s="12"/>
      <c r="I24" s="12"/>
    </row>
    <row r="25" spans="2:11" ht="30" customHeight="1" x14ac:dyDescent="0.3">
      <c r="B25" s="85" t="s">
        <v>33</v>
      </c>
      <c r="C25" s="69">
        <f>C6+C13-SUM(C18,C20,C22,C23)</f>
        <v>52824956.220000006</v>
      </c>
      <c r="D25" s="69">
        <f>D6+D13-SUM(D18,D20,D22,D23)</f>
        <v>70904871.109999999</v>
      </c>
      <c r="E25" s="33"/>
      <c r="F25" s="95"/>
      <c r="G25" s="12"/>
      <c r="H25" s="12"/>
      <c r="I25" s="12"/>
    </row>
    <row r="26" spans="2:11" ht="30" customHeight="1" thickBot="1" x14ac:dyDescent="0.35">
      <c r="B26" s="85" t="s">
        <v>26</v>
      </c>
      <c r="C26" s="70">
        <f>C7-C20</f>
        <v>386179.2</v>
      </c>
      <c r="D26" s="70">
        <f>D7-D20</f>
        <v>245410.2</v>
      </c>
      <c r="E26" s="34"/>
      <c r="F26" s="95"/>
      <c r="G26" s="12"/>
      <c r="H26" s="12"/>
      <c r="I26" s="12"/>
    </row>
    <row r="27" spans="2:11" ht="14.5" thickBot="1" x14ac:dyDescent="0.35">
      <c r="B27" s="35"/>
      <c r="C27" s="71"/>
      <c r="D27" s="71"/>
      <c r="E27" s="37"/>
      <c r="F27" s="95"/>
      <c r="G27" s="12"/>
      <c r="H27" s="12"/>
      <c r="I27" s="12"/>
    </row>
    <row r="28" spans="2:11" s="9" customFormat="1" ht="16" thickBot="1" x14ac:dyDescent="0.4">
      <c r="B28" s="137" t="s">
        <v>51</v>
      </c>
      <c r="C28" s="138"/>
      <c r="D28" s="138"/>
      <c r="E28" s="138"/>
      <c r="F28" s="95"/>
      <c r="G28" s="12"/>
      <c r="H28" s="12"/>
      <c r="I28" s="12"/>
    </row>
    <row r="29" spans="2:11" s="9" customFormat="1" ht="15.5" x14ac:dyDescent="0.35">
      <c r="B29" s="139" t="s">
        <v>8</v>
      </c>
      <c r="C29" s="139"/>
      <c r="D29" s="139"/>
      <c r="E29" s="139"/>
      <c r="F29" s="95"/>
      <c r="G29" s="12"/>
      <c r="H29" s="12"/>
      <c r="I29" s="12"/>
    </row>
    <row r="30" spans="2:11" s="9" customFormat="1" ht="15.5" x14ac:dyDescent="0.35">
      <c r="B30" s="126" t="s">
        <v>36</v>
      </c>
      <c r="C30" s="126"/>
      <c r="D30" s="126"/>
      <c r="E30" s="126"/>
      <c r="F30" s="95"/>
      <c r="G30" s="12"/>
      <c r="H30" s="40"/>
      <c r="I30" s="40"/>
      <c r="J30" s="40"/>
      <c r="K30" s="40"/>
    </row>
    <row r="31" spans="2:11" s="9" customFormat="1" ht="15.5" x14ac:dyDescent="0.35">
      <c r="B31" s="125" t="s">
        <v>56</v>
      </c>
      <c r="C31" s="125"/>
      <c r="D31" s="125"/>
      <c r="E31" s="125"/>
      <c r="F31" s="95"/>
      <c r="G31" s="12"/>
      <c r="H31" s="12"/>
      <c r="I31" s="12"/>
    </row>
    <row r="32" spans="2:11" s="9" customFormat="1" ht="15.5" x14ac:dyDescent="0.35">
      <c r="B32" s="125" t="s">
        <v>57</v>
      </c>
      <c r="C32" s="125"/>
      <c r="D32" s="125"/>
      <c r="E32" s="125"/>
      <c r="F32" s="95"/>
      <c r="G32" s="12"/>
      <c r="H32" s="12"/>
      <c r="I32" s="12"/>
    </row>
    <row r="33" spans="2:9" s="9" customFormat="1" ht="15.5" x14ac:dyDescent="0.35">
      <c r="B33" s="125" t="s">
        <v>27</v>
      </c>
      <c r="C33" s="125"/>
      <c r="D33" s="125"/>
      <c r="E33" s="125"/>
      <c r="F33" s="95"/>
      <c r="G33" s="12"/>
      <c r="H33" s="12"/>
      <c r="I33" s="12"/>
    </row>
    <row r="34" spans="2:9" s="9" customFormat="1" ht="15.5" x14ac:dyDescent="0.35">
      <c r="B34" s="140" t="s">
        <v>58</v>
      </c>
      <c r="C34" s="140"/>
      <c r="D34" s="140"/>
      <c r="E34" s="140"/>
      <c r="F34" s="95"/>
      <c r="G34" s="12"/>
      <c r="H34" s="12"/>
      <c r="I34" s="12"/>
    </row>
    <row r="35" spans="2:9" s="9" customFormat="1" ht="15.5" x14ac:dyDescent="0.35">
      <c r="B35" s="125" t="s">
        <v>9</v>
      </c>
      <c r="C35" s="125"/>
      <c r="D35" s="125"/>
      <c r="E35" s="125"/>
      <c r="F35" s="95"/>
      <c r="G35" s="12"/>
      <c r="H35" s="12"/>
      <c r="I35" s="12"/>
    </row>
    <row r="36" spans="2:9" s="9" customFormat="1" ht="15.5" x14ac:dyDescent="0.35">
      <c r="B36" s="125" t="s">
        <v>35</v>
      </c>
      <c r="C36" s="125"/>
      <c r="D36" s="125"/>
      <c r="E36" s="125"/>
      <c r="F36" s="95"/>
      <c r="G36" s="12"/>
      <c r="H36" s="12"/>
      <c r="I36" s="12"/>
    </row>
    <row r="37" spans="2:9" s="9" customFormat="1" ht="15.5" x14ac:dyDescent="0.35">
      <c r="B37" s="125" t="s">
        <v>37</v>
      </c>
      <c r="C37" s="125"/>
      <c r="D37" s="125"/>
      <c r="E37" s="125"/>
      <c r="F37" s="95"/>
      <c r="G37" s="12"/>
      <c r="H37" s="12"/>
      <c r="I37" s="12"/>
    </row>
    <row r="38" spans="2:9" s="9" customFormat="1" ht="15.5" x14ac:dyDescent="0.35">
      <c r="B38" s="126" t="s">
        <v>38</v>
      </c>
      <c r="C38" s="126"/>
      <c r="D38" s="126"/>
      <c r="E38" s="126"/>
      <c r="F38" s="95"/>
      <c r="G38" s="12"/>
      <c r="H38" s="12"/>
      <c r="I38" s="12"/>
    </row>
    <row r="39" spans="2:9" s="9" customFormat="1" ht="15.5" x14ac:dyDescent="0.35">
      <c r="B39" s="141" t="s">
        <v>31</v>
      </c>
      <c r="C39" s="141"/>
      <c r="D39" s="141"/>
      <c r="E39" s="141"/>
      <c r="F39" s="95"/>
      <c r="G39" s="12"/>
      <c r="H39" s="12"/>
      <c r="I39" s="12"/>
    </row>
    <row r="40" spans="2:9" s="9" customFormat="1" ht="15.5" x14ac:dyDescent="0.35">
      <c r="B40" s="141" t="s">
        <v>39</v>
      </c>
      <c r="C40" s="141"/>
      <c r="D40" s="141"/>
      <c r="E40" s="141"/>
      <c r="F40" s="95"/>
      <c r="G40" s="12"/>
      <c r="H40" s="12"/>
      <c r="I40" s="12"/>
    </row>
    <row r="41" spans="2:9" s="9" customFormat="1" ht="15.5" x14ac:dyDescent="0.35">
      <c r="B41" s="141" t="s">
        <v>53</v>
      </c>
      <c r="C41" s="141"/>
      <c r="D41" s="141"/>
      <c r="E41" s="141"/>
      <c r="F41" s="95"/>
      <c r="G41" s="12"/>
      <c r="H41" s="12"/>
      <c r="I41" s="12"/>
    </row>
    <row r="42" spans="2:9" s="9" customFormat="1" ht="15.5" x14ac:dyDescent="0.35">
      <c r="B42" s="141" t="s">
        <v>54</v>
      </c>
      <c r="C42" s="141"/>
      <c r="D42" s="141"/>
      <c r="E42" s="141"/>
      <c r="F42" s="95"/>
      <c r="G42" s="12"/>
      <c r="H42" s="12"/>
      <c r="I42" s="12"/>
    </row>
    <row r="43" spans="2:9" s="9" customFormat="1" ht="16" thickBot="1" x14ac:dyDescent="0.4">
      <c r="B43" s="38"/>
      <c r="C43" s="72"/>
      <c r="D43" s="72"/>
      <c r="E43" s="12"/>
      <c r="F43" s="95"/>
      <c r="G43" s="12"/>
      <c r="H43" s="12"/>
      <c r="I43" s="12"/>
    </row>
    <row r="44" spans="2:9" s="9" customFormat="1" ht="16" thickBot="1" x14ac:dyDescent="0.4">
      <c r="B44" s="148" t="s">
        <v>52</v>
      </c>
      <c r="C44" s="149"/>
      <c r="D44" s="149"/>
      <c r="E44" s="150"/>
      <c r="F44" s="154"/>
      <c r="G44" s="154"/>
      <c r="H44" s="12"/>
      <c r="I44" s="12"/>
    </row>
    <row r="45" spans="2:9" s="9" customFormat="1" ht="15.5" x14ac:dyDescent="0.35">
      <c r="B45" s="142" t="s">
        <v>43</v>
      </c>
      <c r="C45" s="143"/>
      <c r="D45" s="143"/>
      <c r="E45" s="144"/>
      <c r="F45" s="95"/>
      <c r="G45" s="12"/>
      <c r="H45" s="12"/>
      <c r="I45" s="12"/>
    </row>
    <row r="46" spans="2:9" s="9" customFormat="1" ht="15.5" x14ac:dyDescent="0.35">
      <c r="B46" s="151"/>
      <c r="C46" s="152"/>
      <c r="D46" s="152"/>
      <c r="E46" s="153"/>
      <c r="F46" s="95"/>
      <c r="G46" s="12"/>
      <c r="H46" s="12"/>
      <c r="I46" s="12"/>
    </row>
    <row r="47" spans="2:9" s="9" customFormat="1" ht="15.5" x14ac:dyDescent="0.35">
      <c r="B47" s="151" t="s">
        <v>55</v>
      </c>
      <c r="C47" s="152"/>
      <c r="D47" s="152"/>
      <c r="E47" s="153"/>
      <c r="F47" s="95"/>
      <c r="G47" s="12"/>
      <c r="H47" s="12"/>
      <c r="I47" s="12"/>
    </row>
    <row r="48" spans="2:9" s="9" customFormat="1" ht="15.5" x14ac:dyDescent="0.35">
      <c r="B48" s="155"/>
      <c r="C48" s="156"/>
      <c r="D48" s="156"/>
      <c r="E48" s="157"/>
      <c r="F48" s="95"/>
      <c r="G48" s="12"/>
      <c r="H48" s="12"/>
      <c r="I48" s="12"/>
    </row>
    <row r="49" spans="2:9" s="9" customFormat="1" ht="15.5" x14ac:dyDescent="0.35">
      <c r="B49" s="151" t="s">
        <v>44</v>
      </c>
      <c r="C49" s="152"/>
      <c r="D49" s="152"/>
      <c r="E49" s="153"/>
      <c r="F49" s="95"/>
      <c r="G49" s="12"/>
      <c r="H49" s="12"/>
      <c r="I49" s="12"/>
    </row>
    <row r="50" spans="2:9" s="9" customFormat="1" ht="15.5" x14ac:dyDescent="0.35">
      <c r="B50" s="151"/>
      <c r="C50" s="152"/>
      <c r="D50" s="152"/>
      <c r="E50" s="153"/>
      <c r="F50" s="95"/>
      <c r="G50" s="12"/>
      <c r="H50" s="12"/>
      <c r="I50" s="12"/>
    </row>
    <row r="51" spans="2:9" ht="14" x14ac:dyDescent="0.3">
      <c r="B51" s="151" t="s">
        <v>45</v>
      </c>
      <c r="C51" s="152"/>
      <c r="D51" s="152"/>
      <c r="E51" s="153"/>
      <c r="F51" s="95"/>
      <c r="G51" s="12"/>
      <c r="H51" s="12"/>
      <c r="I51" s="12"/>
    </row>
    <row r="52" spans="2:9" ht="25.75" customHeight="1" x14ac:dyDescent="0.3">
      <c r="B52" s="145" t="s">
        <v>82</v>
      </c>
      <c r="C52" s="146"/>
      <c r="D52" s="146"/>
      <c r="E52" s="147"/>
      <c r="F52" s="95"/>
      <c r="G52" s="12"/>
      <c r="H52" s="12"/>
      <c r="I52" s="12"/>
    </row>
    <row r="53" spans="2:9" ht="14" x14ac:dyDescent="0.3">
      <c r="B53" s="151" t="s">
        <v>46</v>
      </c>
      <c r="C53" s="152"/>
      <c r="D53" s="152"/>
      <c r="E53" s="153"/>
      <c r="F53" s="95"/>
      <c r="G53" s="12"/>
      <c r="H53" s="12"/>
      <c r="I53" s="12"/>
    </row>
    <row r="54" spans="2:9" ht="14" x14ac:dyDescent="0.3">
      <c r="B54" s="151"/>
      <c r="C54" s="152"/>
      <c r="D54" s="152"/>
      <c r="E54" s="153"/>
      <c r="F54" s="95"/>
      <c r="G54" s="12"/>
      <c r="H54" s="12"/>
      <c r="I54" s="12"/>
    </row>
    <row r="55" spans="2:9" ht="14" x14ac:dyDescent="0.3">
      <c r="B55" s="151" t="s">
        <v>47</v>
      </c>
      <c r="C55" s="152"/>
      <c r="D55" s="152"/>
      <c r="E55" s="153"/>
      <c r="F55" s="95"/>
      <c r="G55" s="12"/>
      <c r="H55" s="12"/>
      <c r="I55" s="12"/>
    </row>
    <row r="56" spans="2:9" ht="14" x14ac:dyDescent="0.3">
      <c r="B56" s="151"/>
      <c r="C56" s="152"/>
      <c r="D56" s="152"/>
      <c r="E56" s="153"/>
      <c r="F56" s="95"/>
      <c r="G56" s="12"/>
      <c r="H56" s="12"/>
      <c r="I56" s="12"/>
    </row>
    <row r="59" spans="2:9" ht="13" x14ac:dyDescent="0.25">
      <c r="B59" s="53" t="s">
        <v>59</v>
      </c>
    </row>
  </sheetData>
  <mergeCells count="32">
    <mergeCell ref="B46:E46"/>
    <mergeCell ref="B47:E47"/>
    <mergeCell ref="B55:E55"/>
    <mergeCell ref="B48:E48"/>
    <mergeCell ref="B56:E56"/>
    <mergeCell ref="B49:E49"/>
    <mergeCell ref="B50:E50"/>
    <mergeCell ref="B51:E51"/>
    <mergeCell ref="B52:E52"/>
    <mergeCell ref="B53:E53"/>
    <mergeCell ref="B54:E54"/>
    <mergeCell ref="B39:E39"/>
    <mergeCell ref="B40:E40"/>
    <mergeCell ref="B41:E41"/>
    <mergeCell ref="F44:G44"/>
    <mergeCell ref="B45:E45"/>
    <mergeCell ref="B42:E42"/>
    <mergeCell ref="B44:E44"/>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s>
  <dataValidations count="1">
    <dataValidation type="whole" errorStyle="warning" operator="equal" allowBlank="1" showInputMessage="1" showErrorMessage="1" errorTitle="Start/End Balance" error="End Balance of Prior Reporting Period should be Starting Balance of Current Reporting Period" sqref="D7" xr:uid="{C49FCD60-607B-4CC6-89F0-86256F2070F6}">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5CC-A3AE-45AE-A736-E93208ADD912}">
  <sheetPr>
    <pageSetUpPr fitToPage="1"/>
  </sheetPr>
  <dimension ref="B1:K59"/>
  <sheetViews>
    <sheetView zoomScale="40" zoomScaleNormal="40" workbookViewId="0">
      <pane xSplit="2" ySplit="5" topLeftCell="C6" activePane="bottomRight" state="frozen"/>
      <selection activeCell="F8" sqref="F8"/>
      <selection pane="topRight" activeCell="F8" sqref="F8"/>
      <selection pane="bottomLeft" activeCell="F8" sqref="F8"/>
      <selection pane="bottomRight" activeCell="C6" sqref="C6"/>
    </sheetView>
  </sheetViews>
  <sheetFormatPr defaultRowHeight="12.5" x14ac:dyDescent="0.25"/>
  <cols>
    <col min="1" max="1" width="4.08984375" customWidth="1"/>
    <col min="2" max="2" width="79.36328125" style="8" customWidth="1"/>
    <col min="3" max="4" width="31.6328125" style="73" customWidth="1"/>
    <col min="5" max="5" width="27.90625" customWidth="1"/>
    <col min="6" max="6" width="46.08984375" style="94" customWidth="1"/>
    <col min="7" max="10" width="9.1796875" customWidth="1"/>
  </cols>
  <sheetData>
    <row r="1" spans="2:9" ht="18" x14ac:dyDescent="0.4">
      <c r="B1" s="127" t="s">
        <v>73</v>
      </c>
      <c r="C1" s="128"/>
      <c r="D1" s="128"/>
      <c r="E1" s="129"/>
    </row>
    <row r="2" spans="2:9" ht="18" x14ac:dyDescent="0.4">
      <c r="B2" s="130" t="s">
        <v>67</v>
      </c>
      <c r="C2" s="131"/>
      <c r="D2" s="132"/>
      <c r="E2" s="133"/>
    </row>
    <row r="3" spans="2:9" ht="18.5" thickBot="1" x14ac:dyDescent="0.45">
      <c r="B3" s="134" t="s">
        <v>68</v>
      </c>
      <c r="C3" s="135"/>
      <c r="D3" s="135"/>
      <c r="E3" s="136"/>
    </row>
    <row r="4" spans="2:9" ht="28" x14ac:dyDescent="0.3">
      <c r="B4" s="10"/>
      <c r="C4" s="54" t="s">
        <v>40</v>
      </c>
      <c r="D4" s="54" t="s">
        <v>41</v>
      </c>
      <c r="E4" s="11" t="s">
        <v>42</v>
      </c>
      <c r="F4" s="96" t="s">
        <v>61</v>
      </c>
      <c r="G4" s="12"/>
      <c r="H4" s="12"/>
      <c r="I4" s="12"/>
    </row>
    <row r="5" spans="2:9" ht="14.5" thickBot="1" x14ac:dyDescent="0.35">
      <c r="B5" s="13" t="s">
        <v>2</v>
      </c>
      <c r="C5" s="55"/>
      <c r="D5" s="56"/>
      <c r="E5" s="16"/>
      <c r="F5" s="96"/>
      <c r="G5" s="12"/>
      <c r="H5" s="12"/>
      <c r="I5" s="12"/>
    </row>
    <row r="6" spans="2:9" ht="30" customHeight="1" x14ac:dyDescent="0.3">
      <c r="B6" s="78" t="s">
        <v>24</v>
      </c>
      <c r="C6" s="57">
        <v>5106931</v>
      </c>
      <c r="D6" s="109">
        <f>C25</f>
        <v>5604251</v>
      </c>
      <c r="E6" s="18"/>
      <c r="F6" s="95"/>
      <c r="G6" s="12"/>
      <c r="H6" s="12"/>
      <c r="I6" s="12"/>
    </row>
    <row r="7" spans="2:9" ht="30" customHeight="1" x14ac:dyDescent="0.3">
      <c r="B7" s="79" t="s">
        <v>50</v>
      </c>
      <c r="C7" s="59">
        <v>3475</v>
      </c>
      <c r="D7" s="19">
        <v>3275</v>
      </c>
      <c r="E7" s="20"/>
      <c r="F7" s="95"/>
      <c r="G7" s="12"/>
      <c r="H7" s="12"/>
      <c r="I7" s="12"/>
    </row>
    <row r="8" spans="2:9" ht="30" customHeight="1" thickBot="1" x14ac:dyDescent="0.35">
      <c r="B8" s="21" t="s">
        <v>23</v>
      </c>
      <c r="C8" s="61"/>
      <c r="D8" s="23"/>
      <c r="E8" s="16"/>
      <c r="F8" s="95"/>
      <c r="G8" s="12"/>
      <c r="H8" s="12"/>
      <c r="I8" s="12"/>
    </row>
    <row r="9" spans="2:9" ht="30" customHeight="1" x14ac:dyDescent="0.3">
      <c r="B9" s="80" t="s">
        <v>48</v>
      </c>
      <c r="C9" s="57">
        <v>502950</v>
      </c>
      <c r="D9" s="110">
        <v>708530</v>
      </c>
      <c r="E9" s="62">
        <v>533074</v>
      </c>
      <c r="F9" s="95"/>
      <c r="G9" s="12"/>
      <c r="H9" s="12"/>
      <c r="I9" s="12"/>
    </row>
    <row r="10" spans="2:9" ht="30" customHeight="1" x14ac:dyDescent="0.3">
      <c r="B10" s="81" t="s">
        <v>49</v>
      </c>
      <c r="C10" s="57">
        <v>2378708</v>
      </c>
      <c r="D10" s="17">
        <v>1066147</v>
      </c>
      <c r="E10" s="106">
        <v>0</v>
      </c>
      <c r="F10" s="95"/>
      <c r="G10" s="12"/>
      <c r="H10" s="12"/>
      <c r="I10" s="12"/>
    </row>
    <row r="11" spans="2:9" ht="30" customHeight="1" x14ac:dyDescent="0.3">
      <c r="B11" s="82" t="s">
        <v>28</v>
      </c>
      <c r="C11" s="59">
        <v>2172</v>
      </c>
      <c r="D11" s="19">
        <v>1779</v>
      </c>
      <c r="E11" s="20"/>
      <c r="F11" s="95"/>
      <c r="G11" s="12"/>
      <c r="H11" s="12"/>
      <c r="I11" s="12"/>
    </row>
    <row r="12" spans="2:9" ht="30" customHeight="1" thickBot="1" x14ac:dyDescent="0.35">
      <c r="B12" s="83" t="s">
        <v>29</v>
      </c>
      <c r="C12" s="63" t="s">
        <v>63</v>
      </c>
      <c r="D12" s="24" t="s">
        <v>63</v>
      </c>
      <c r="E12" s="16"/>
      <c r="F12" s="95"/>
      <c r="G12" s="12"/>
      <c r="H12" s="12"/>
      <c r="I12" s="12"/>
    </row>
    <row r="13" spans="2:9" s="92" customFormat="1" ht="30" customHeight="1" x14ac:dyDescent="0.3">
      <c r="B13" s="58" t="s">
        <v>21</v>
      </c>
      <c r="C13" s="58">
        <f>SUM(C9,C11,C12)</f>
        <v>505122</v>
      </c>
      <c r="D13" s="17">
        <f>SUM(D9,D11,D12)</f>
        <v>710309</v>
      </c>
      <c r="E13" s="93"/>
      <c r="F13" s="98"/>
      <c r="G13" s="91"/>
      <c r="H13" s="91"/>
      <c r="I13" s="91"/>
    </row>
    <row r="14" spans="2:9" ht="30" customHeight="1" thickBot="1" x14ac:dyDescent="0.35">
      <c r="B14" s="13" t="s">
        <v>3</v>
      </c>
      <c r="C14" s="55"/>
      <c r="D14" s="111"/>
      <c r="E14" s="16"/>
      <c r="F14" s="95"/>
      <c r="G14" s="12"/>
      <c r="H14" s="12"/>
      <c r="I14" s="12"/>
    </row>
    <row r="15" spans="2:9" ht="30" customHeight="1" x14ac:dyDescent="0.3">
      <c r="B15" s="78" t="s">
        <v>4</v>
      </c>
      <c r="C15" s="57">
        <v>2740</v>
      </c>
      <c r="D15" s="17">
        <v>3116</v>
      </c>
      <c r="E15" s="58">
        <v>800</v>
      </c>
      <c r="F15" s="95"/>
      <c r="G15" s="12"/>
      <c r="H15" s="12"/>
      <c r="I15" s="12"/>
    </row>
    <row r="16" spans="2:9" ht="30" customHeight="1" x14ac:dyDescent="0.3">
      <c r="B16" s="82" t="s">
        <v>5</v>
      </c>
      <c r="C16" s="60">
        <v>5062</v>
      </c>
      <c r="D16" s="19">
        <v>5982</v>
      </c>
      <c r="E16" s="60">
        <v>13554</v>
      </c>
      <c r="F16" s="95"/>
      <c r="G16" s="12"/>
      <c r="H16" s="12"/>
      <c r="I16" s="12"/>
    </row>
    <row r="17" spans="2:11" ht="30" customHeight="1" thickBot="1" x14ac:dyDescent="0.35">
      <c r="B17" s="83" t="s">
        <v>6</v>
      </c>
      <c r="C17" s="63">
        <v>0</v>
      </c>
      <c r="D17" s="24">
        <v>0</v>
      </c>
      <c r="E17" s="75">
        <v>400</v>
      </c>
      <c r="F17" s="95"/>
      <c r="G17" s="12"/>
      <c r="H17" s="12"/>
      <c r="I17" s="12"/>
    </row>
    <row r="18" spans="2:11" ht="30" customHeight="1" x14ac:dyDescent="0.3">
      <c r="B18" s="84" t="s">
        <v>22</v>
      </c>
      <c r="C18" s="65">
        <f>SUM(C15:C17)</f>
        <v>7802</v>
      </c>
      <c r="D18" s="112">
        <f>SUM(D15:D17)</f>
        <v>9098</v>
      </c>
      <c r="E18" s="65">
        <f>SUM(E15:E17)</f>
        <v>14754</v>
      </c>
      <c r="F18" s="95"/>
      <c r="G18" s="12"/>
      <c r="H18" s="12"/>
      <c r="I18" s="12"/>
    </row>
    <row r="19" spans="2:11" ht="30" customHeight="1" thickBot="1" x14ac:dyDescent="0.35">
      <c r="B19" s="13" t="s">
        <v>25</v>
      </c>
      <c r="C19" s="55"/>
      <c r="D19" s="111"/>
      <c r="E19" s="15"/>
      <c r="F19" s="95"/>
      <c r="G19" s="12"/>
      <c r="H19" s="12"/>
      <c r="I19" s="12"/>
    </row>
    <row r="20" spans="2:11" ht="30" customHeight="1" x14ac:dyDescent="0.3">
      <c r="B20" s="85" t="s">
        <v>30</v>
      </c>
      <c r="C20" s="57">
        <v>0</v>
      </c>
      <c r="D20" s="109">
        <v>0</v>
      </c>
      <c r="E20" s="26"/>
      <c r="F20" s="95"/>
      <c r="G20" s="12"/>
      <c r="H20" s="12"/>
      <c r="I20" s="12"/>
    </row>
    <row r="21" spans="2:11" ht="30" customHeight="1" thickBot="1" x14ac:dyDescent="0.35">
      <c r="B21" s="27" t="s">
        <v>20</v>
      </c>
      <c r="C21" s="61"/>
      <c r="D21" s="23"/>
      <c r="E21" s="22"/>
      <c r="F21" s="95"/>
      <c r="G21" s="12"/>
      <c r="H21" s="12"/>
      <c r="I21" s="12"/>
    </row>
    <row r="22" spans="2:11" ht="30" customHeight="1" x14ac:dyDescent="0.3">
      <c r="B22" s="85" t="s">
        <v>32</v>
      </c>
      <c r="C22" s="66"/>
      <c r="D22" s="113"/>
      <c r="E22" s="28"/>
      <c r="F22" s="95"/>
      <c r="G22" s="12"/>
      <c r="H22" s="12"/>
      <c r="I22" s="12"/>
    </row>
    <row r="23" spans="2:11" ht="30" customHeight="1" x14ac:dyDescent="0.3">
      <c r="B23" s="86" t="s">
        <v>34</v>
      </c>
      <c r="C23" s="76" t="s">
        <v>63</v>
      </c>
      <c r="D23" s="114">
        <v>108409</v>
      </c>
      <c r="E23" s="30"/>
      <c r="F23" s="97"/>
      <c r="G23" s="12"/>
      <c r="H23" s="12"/>
      <c r="I23" s="12"/>
    </row>
    <row r="24" spans="2:11" ht="30" customHeight="1" thickBot="1" x14ac:dyDescent="0.35">
      <c r="B24" s="13" t="s">
        <v>7</v>
      </c>
      <c r="C24" s="68"/>
      <c r="D24" s="115"/>
      <c r="E24" s="31"/>
      <c r="F24" s="95"/>
      <c r="G24" s="12"/>
      <c r="H24" s="12"/>
      <c r="I24" s="12"/>
    </row>
    <row r="25" spans="2:11" s="92" customFormat="1" ht="30" customHeight="1" x14ac:dyDescent="0.3">
      <c r="B25" s="88" t="s">
        <v>33</v>
      </c>
      <c r="C25" s="103">
        <f>C6+C13-SUM(C18,C20,C22,C23)</f>
        <v>5604251</v>
      </c>
      <c r="D25" s="116">
        <f>D6+D13-SUM(D18,D20,D22,D23)</f>
        <v>6197053</v>
      </c>
      <c r="E25" s="104"/>
      <c r="F25" s="98"/>
      <c r="G25" s="91"/>
      <c r="H25" s="91"/>
      <c r="I25" s="91"/>
    </row>
    <row r="26" spans="2:11" s="92" customFormat="1" ht="30" customHeight="1" thickBot="1" x14ac:dyDescent="0.35">
      <c r="B26" s="88" t="s">
        <v>26</v>
      </c>
      <c r="C26" s="89">
        <f>C7-C20</f>
        <v>3475</v>
      </c>
      <c r="D26" s="117">
        <f>D7-D20</f>
        <v>3275</v>
      </c>
      <c r="E26" s="90"/>
      <c r="F26" s="99"/>
      <c r="G26" s="91"/>
      <c r="H26" s="91"/>
      <c r="I26" s="91"/>
    </row>
    <row r="27" spans="2:11" ht="14.5" thickBot="1" x14ac:dyDescent="0.35">
      <c r="B27" s="35"/>
      <c r="C27" s="71"/>
      <c r="D27" s="71"/>
      <c r="E27" s="37"/>
      <c r="F27" s="95"/>
      <c r="G27" s="12"/>
      <c r="H27" s="12"/>
      <c r="I27" s="12"/>
    </row>
    <row r="28" spans="2:11" s="9" customFormat="1" ht="16" thickBot="1" x14ac:dyDescent="0.4">
      <c r="B28" s="137" t="s">
        <v>51</v>
      </c>
      <c r="C28" s="138"/>
      <c r="D28" s="138"/>
      <c r="E28" s="138"/>
      <c r="F28" s="95"/>
      <c r="G28" s="12"/>
      <c r="H28" s="12"/>
      <c r="I28" s="12"/>
    </row>
    <row r="29" spans="2:11" s="9" customFormat="1" ht="15.5" x14ac:dyDescent="0.35">
      <c r="B29" s="139" t="s">
        <v>8</v>
      </c>
      <c r="C29" s="139"/>
      <c r="D29" s="139"/>
      <c r="E29" s="139"/>
      <c r="F29" s="95"/>
      <c r="G29" s="12"/>
      <c r="H29" s="12"/>
      <c r="I29" s="12"/>
    </row>
    <row r="30" spans="2:11" s="9" customFormat="1" ht="15.5" x14ac:dyDescent="0.35">
      <c r="B30" s="126" t="s">
        <v>36</v>
      </c>
      <c r="C30" s="126"/>
      <c r="D30" s="126"/>
      <c r="E30" s="126"/>
      <c r="F30" s="95"/>
      <c r="G30" s="12"/>
      <c r="H30" s="40"/>
      <c r="I30" s="40"/>
      <c r="J30" s="40"/>
      <c r="K30" s="40"/>
    </row>
    <row r="31" spans="2:11" s="9" customFormat="1" ht="15.5" x14ac:dyDescent="0.35">
      <c r="B31" s="125" t="s">
        <v>56</v>
      </c>
      <c r="C31" s="125"/>
      <c r="D31" s="125"/>
      <c r="E31" s="125"/>
      <c r="F31" s="95"/>
      <c r="G31" s="12"/>
      <c r="H31" s="12"/>
      <c r="I31" s="12"/>
    </row>
    <row r="32" spans="2:11" s="9" customFormat="1" ht="15.5" x14ac:dyDescent="0.35">
      <c r="B32" s="125" t="s">
        <v>57</v>
      </c>
      <c r="C32" s="125"/>
      <c r="D32" s="125"/>
      <c r="E32" s="125"/>
      <c r="F32" s="95"/>
      <c r="G32" s="12"/>
      <c r="H32" s="12"/>
      <c r="I32" s="12"/>
    </row>
    <row r="33" spans="2:9" s="9" customFormat="1" ht="15.5" x14ac:dyDescent="0.35">
      <c r="B33" s="125" t="s">
        <v>27</v>
      </c>
      <c r="C33" s="125"/>
      <c r="D33" s="125"/>
      <c r="E33" s="125"/>
      <c r="F33" s="95"/>
      <c r="G33" s="12"/>
      <c r="H33" s="12"/>
      <c r="I33" s="12"/>
    </row>
    <row r="34" spans="2:9" s="9" customFormat="1" ht="15.5" x14ac:dyDescent="0.35">
      <c r="B34" s="140" t="s">
        <v>58</v>
      </c>
      <c r="C34" s="140"/>
      <c r="D34" s="140"/>
      <c r="E34" s="140"/>
      <c r="F34" s="95"/>
      <c r="G34" s="12"/>
      <c r="H34" s="12"/>
      <c r="I34" s="12"/>
    </row>
    <row r="35" spans="2:9" s="9" customFormat="1" ht="15.5" x14ac:dyDescent="0.35">
      <c r="B35" s="125" t="s">
        <v>9</v>
      </c>
      <c r="C35" s="125"/>
      <c r="D35" s="125"/>
      <c r="E35" s="125"/>
      <c r="F35" s="95"/>
      <c r="G35" s="12"/>
      <c r="H35" s="12"/>
      <c r="I35" s="12"/>
    </row>
    <row r="36" spans="2:9" s="9" customFormat="1" ht="15.5" x14ac:dyDescent="0.35">
      <c r="B36" s="125" t="s">
        <v>35</v>
      </c>
      <c r="C36" s="125"/>
      <c r="D36" s="125"/>
      <c r="E36" s="125"/>
      <c r="F36" s="95"/>
      <c r="G36" s="12"/>
      <c r="H36" s="12"/>
      <c r="I36" s="12"/>
    </row>
    <row r="37" spans="2:9" s="9" customFormat="1" ht="15.5" x14ac:dyDescent="0.35">
      <c r="B37" s="125" t="s">
        <v>37</v>
      </c>
      <c r="C37" s="125"/>
      <c r="D37" s="125"/>
      <c r="E37" s="125"/>
      <c r="F37" s="95"/>
      <c r="G37" s="12"/>
      <c r="H37" s="12"/>
      <c r="I37" s="12"/>
    </row>
    <row r="38" spans="2:9" s="9" customFormat="1" ht="15.5" x14ac:dyDescent="0.35">
      <c r="B38" s="126" t="s">
        <v>38</v>
      </c>
      <c r="C38" s="126"/>
      <c r="D38" s="126"/>
      <c r="E38" s="126"/>
      <c r="F38" s="95"/>
      <c r="G38" s="12"/>
      <c r="H38" s="12"/>
      <c r="I38" s="12"/>
    </row>
    <row r="39" spans="2:9" s="9" customFormat="1" ht="15.5" x14ac:dyDescent="0.35">
      <c r="B39" s="141" t="s">
        <v>31</v>
      </c>
      <c r="C39" s="141"/>
      <c r="D39" s="141"/>
      <c r="E39" s="141"/>
      <c r="F39" s="95"/>
      <c r="G39" s="12"/>
      <c r="H39" s="12"/>
      <c r="I39" s="12"/>
    </row>
    <row r="40" spans="2:9" s="9" customFormat="1" ht="15.5" x14ac:dyDescent="0.35">
      <c r="B40" s="141" t="s">
        <v>39</v>
      </c>
      <c r="C40" s="141"/>
      <c r="D40" s="141"/>
      <c r="E40" s="141"/>
      <c r="F40" s="95"/>
      <c r="G40" s="12"/>
      <c r="H40" s="12"/>
      <c r="I40" s="12"/>
    </row>
    <row r="41" spans="2:9" s="9" customFormat="1" ht="15.5" x14ac:dyDescent="0.35">
      <c r="B41" s="141" t="s">
        <v>53</v>
      </c>
      <c r="C41" s="141"/>
      <c r="D41" s="141"/>
      <c r="E41" s="141"/>
      <c r="F41" s="95"/>
      <c r="G41" s="12"/>
      <c r="H41" s="12"/>
      <c r="I41" s="12"/>
    </row>
    <row r="42" spans="2:9" s="9" customFormat="1" ht="15.5" x14ac:dyDescent="0.35">
      <c r="B42" s="141" t="s">
        <v>54</v>
      </c>
      <c r="C42" s="141"/>
      <c r="D42" s="141"/>
      <c r="E42" s="141"/>
      <c r="F42" s="95"/>
      <c r="G42" s="12"/>
      <c r="H42" s="12"/>
      <c r="I42" s="12"/>
    </row>
    <row r="43" spans="2:9" s="9" customFormat="1" ht="16" thickBot="1" x14ac:dyDescent="0.4">
      <c r="B43" s="38"/>
      <c r="C43" s="72"/>
      <c r="D43" s="72"/>
      <c r="E43" s="12"/>
      <c r="F43" s="95"/>
      <c r="G43" s="12"/>
      <c r="H43" s="12"/>
      <c r="I43" s="12"/>
    </row>
    <row r="44" spans="2:9" s="9" customFormat="1" ht="16" thickBot="1" x14ac:dyDescent="0.4">
      <c r="B44" s="148" t="s">
        <v>52</v>
      </c>
      <c r="C44" s="149"/>
      <c r="D44" s="149"/>
      <c r="E44" s="150"/>
      <c r="F44" s="154"/>
      <c r="G44" s="154"/>
      <c r="H44" s="12"/>
      <c r="I44" s="12"/>
    </row>
    <row r="45" spans="2:9" s="9" customFormat="1" ht="15.5" x14ac:dyDescent="0.35">
      <c r="B45" s="142" t="s">
        <v>43</v>
      </c>
      <c r="C45" s="143"/>
      <c r="D45" s="143"/>
      <c r="E45" s="144"/>
      <c r="F45" s="95"/>
      <c r="G45" s="12"/>
      <c r="H45" s="12"/>
      <c r="I45" s="12"/>
    </row>
    <row r="46" spans="2:9" s="9" customFormat="1" ht="15.5" x14ac:dyDescent="0.35">
      <c r="B46" s="151" t="s">
        <v>89</v>
      </c>
      <c r="C46" s="152"/>
      <c r="D46" s="152"/>
      <c r="E46" s="153"/>
      <c r="F46" s="95"/>
      <c r="G46" s="12"/>
      <c r="H46" s="12"/>
      <c r="I46" s="12"/>
    </row>
    <row r="47" spans="2:9" s="9" customFormat="1" ht="15.5" x14ac:dyDescent="0.35">
      <c r="B47" s="151" t="s">
        <v>55</v>
      </c>
      <c r="C47" s="152"/>
      <c r="D47" s="152"/>
      <c r="E47" s="153"/>
      <c r="F47" s="95"/>
      <c r="G47" s="12"/>
      <c r="H47" s="12"/>
      <c r="I47" s="12"/>
    </row>
    <row r="48" spans="2:9" s="9" customFormat="1" ht="15.5" x14ac:dyDescent="0.35">
      <c r="B48" s="145" t="s">
        <v>90</v>
      </c>
      <c r="C48" s="146"/>
      <c r="D48" s="146"/>
      <c r="E48" s="147"/>
      <c r="F48" s="95"/>
      <c r="G48" s="12"/>
      <c r="H48" s="12"/>
      <c r="I48" s="12"/>
    </row>
    <row r="49" spans="2:9" s="9" customFormat="1" ht="15.5" x14ac:dyDescent="0.35">
      <c r="B49" s="151" t="s">
        <v>44</v>
      </c>
      <c r="C49" s="152"/>
      <c r="D49" s="152"/>
      <c r="E49" s="153"/>
      <c r="F49" s="95"/>
      <c r="G49" s="12"/>
      <c r="H49" s="12"/>
      <c r="I49" s="12"/>
    </row>
    <row r="50" spans="2:9" s="9" customFormat="1" ht="15.5" x14ac:dyDescent="0.35">
      <c r="B50" s="151"/>
      <c r="C50" s="152"/>
      <c r="D50" s="152"/>
      <c r="E50" s="153"/>
      <c r="F50" s="95"/>
      <c r="G50" s="12"/>
      <c r="H50" s="12"/>
      <c r="I50" s="12"/>
    </row>
    <row r="51" spans="2:9" ht="14" x14ac:dyDescent="0.3">
      <c r="B51" s="151" t="s">
        <v>45</v>
      </c>
      <c r="C51" s="152"/>
      <c r="D51" s="152"/>
      <c r="E51" s="153"/>
      <c r="F51" s="95"/>
      <c r="G51" s="12"/>
      <c r="H51" s="12"/>
      <c r="I51" s="12"/>
    </row>
    <row r="52" spans="2:9" ht="14" x14ac:dyDescent="0.3">
      <c r="B52" s="151"/>
      <c r="C52" s="152"/>
      <c r="D52" s="152"/>
      <c r="E52" s="153"/>
      <c r="F52" s="95"/>
      <c r="G52" s="12"/>
      <c r="H52" s="12"/>
      <c r="I52" s="12"/>
    </row>
    <row r="53" spans="2:9" ht="14" x14ac:dyDescent="0.3">
      <c r="B53" s="151" t="s">
        <v>46</v>
      </c>
      <c r="C53" s="152"/>
      <c r="D53" s="152"/>
      <c r="E53" s="153"/>
      <c r="F53" s="95"/>
      <c r="G53" s="12"/>
      <c r="H53" s="12"/>
      <c r="I53" s="12"/>
    </row>
    <row r="54" spans="2:9" ht="14" x14ac:dyDescent="0.3">
      <c r="B54" s="151"/>
      <c r="C54" s="152"/>
      <c r="D54" s="152"/>
      <c r="E54" s="153"/>
      <c r="F54" s="95"/>
      <c r="G54" s="12"/>
      <c r="H54" s="12"/>
      <c r="I54" s="12"/>
    </row>
    <row r="55" spans="2:9" ht="14" x14ac:dyDescent="0.3">
      <c r="B55" s="151" t="s">
        <v>47</v>
      </c>
      <c r="C55" s="152"/>
      <c r="D55" s="152"/>
      <c r="E55" s="153"/>
      <c r="F55" s="95"/>
      <c r="G55" s="12"/>
      <c r="H55" s="12"/>
      <c r="I55" s="12"/>
    </row>
    <row r="56" spans="2:9" ht="14" x14ac:dyDescent="0.3">
      <c r="B56" s="151"/>
      <c r="C56" s="152"/>
      <c r="D56" s="152"/>
      <c r="E56" s="153"/>
      <c r="F56" s="95"/>
      <c r="G56" s="12"/>
      <c r="H56" s="12"/>
      <c r="I56" s="12"/>
    </row>
    <row r="59" spans="2:9" ht="13" x14ac:dyDescent="0.25">
      <c r="B59" s="53" t="s">
        <v>59</v>
      </c>
    </row>
  </sheetData>
  <mergeCells count="32">
    <mergeCell ref="B46:E46"/>
    <mergeCell ref="B47:E47"/>
    <mergeCell ref="B55:E55"/>
    <mergeCell ref="B48:E48"/>
    <mergeCell ref="B56:E56"/>
    <mergeCell ref="B49:E49"/>
    <mergeCell ref="B50:E50"/>
    <mergeCell ref="B51:E51"/>
    <mergeCell ref="B52:E52"/>
    <mergeCell ref="B53:E53"/>
    <mergeCell ref="B54:E54"/>
    <mergeCell ref="B39:E39"/>
    <mergeCell ref="B40:E40"/>
    <mergeCell ref="B41:E41"/>
    <mergeCell ref="F44:G44"/>
    <mergeCell ref="B45:E45"/>
    <mergeCell ref="B42:E42"/>
    <mergeCell ref="B44:E44"/>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s>
  <dataValidations count="1">
    <dataValidation type="whole" errorStyle="warning" operator="equal" allowBlank="1" showInputMessage="1" showErrorMessage="1" errorTitle="Start/End Balance" error="End Balance of Prior Reporting Period should be Starting Balance of Current Reporting Period" sqref="D7" xr:uid="{6BDF16BA-F8B0-4DB2-91A6-BB88FDC2435D}">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E59-088B-4812-B765-4FCA3B2C6067}">
  <sheetPr>
    <pageSetUpPr fitToPage="1"/>
  </sheetPr>
  <dimension ref="B1:K59"/>
  <sheetViews>
    <sheetView zoomScale="40" zoomScaleNormal="40" workbookViewId="0">
      <pane xSplit="2" ySplit="5" topLeftCell="C6" activePane="bottomRight" state="frozen"/>
      <selection sqref="A1:B1"/>
      <selection pane="topRight" sqref="A1:B1"/>
      <selection pane="bottomLeft" sqref="A1:B1"/>
      <selection pane="bottomRight" activeCell="C6" sqref="C6"/>
    </sheetView>
  </sheetViews>
  <sheetFormatPr defaultRowHeight="12.5" x14ac:dyDescent="0.25"/>
  <cols>
    <col min="1" max="1" width="4.08984375" customWidth="1"/>
    <col min="2" max="2" width="79.36328125" style="8" customWidth="1"/>
    <col min="3" max="4" width="31.6328125" style="73" customWidth="1"/>
    <col min="5" max="5" width="27.90625" customWidth="1"/>
    <col min="6" max="6" width="46.08984375" style="94" customWidth="1"/>
    <col min="7" max="10" width="9.1796875" customWidth="1"/>
  </cols>
  <sheetData>
    <row r="1" spans="2:9" ht="18" x14ac:dyDescent="0.4">
      <c r="B1" s="127" t="s">
        <v>74</v>
      </c>
      <c r="C1" s="128"/>
      <c r="D1" s="128"/>
      <c r="E1" s="129"/>
    </row>
    <row r="2" spans="2:9" ht="18" x14ac:dyDescent="0.4">
      <c r="B2" s="130" t="s">
        <v>70</v>
      </c>
      <c r="C2" s="131"/>
      <c r="D2" s="132"/>
      <c r="E2" s="133"/>
    </row>
    <row r="3" spans="2:9" ht="18.5" thickBot="1" x14ac:dyDescent="0.45">
      <c r="B3" s="134" t="s">
        <v>68</v>
      </c>
      <c r="C3" s="135"/>
      <c r="D3" s="135"/>
      <c r="E3" s="136"/>
    </row>
    <row r="4" spans="2:9" ht="28" x14ac:dyDescent="0.3">
      <c r="B4" s="10"/>
      <c r="C4" s="54" t="s">
        <v>40</v>
      </c>
      <c r="D4" s="54" t="s">
        <v>41</v>
      </c>
      <c r="E4" s="11" t="s">
        <v>42</v>
      </c>
      <c r="F4" s="96" t="s">
        <v>61</v>
      </c>
      <c r="G4" s="12"/>
      <c r="H4" s="12"/>
      <c r="I4" s="12"/>
    </row>
    <row r="5" spans="2:9" ht="14.5" thickBot="1" x14ac:dyDescent="0.35">
      <c r="B5" s="13" t="s">
        <v>2</v>
      </c>
      <c r="C5" s="55"/>
      <c r="D5" s="56"/>
      <c r="E5" s="16"/>
      <c r="F5" s="96"/>
      <c r="G5" s="12"/>
      <c r="H5" s="12"/>
      <c r="I5" s="12"/>
    </row>
    <row r="6" spans="2:9" ht="30" customHeight="1" x14ac:dyDescent="0.3">
      <c r="B6" s="78" t="s">
        <v>24</v>
      </c>
      <c r="C6" s="57">
        <v>1550941.76</v>
      </c>
      <c r="D6" s="57">
        <v>1522547.97</v>
      </c>
      <c r="E6" s="18"/>
      <c r="F6" s="95"/>
      <c r="G6" s="12"/>
      <c r="H6" s="12"/>
      <c r="I6" s="12"/>
    </row>
    <row r="7" spans="2:9" ht="30" customHeight="1" x14ac:dyDescent="0.3">
      <c r="B7" s="79" t="s">
        <v>50</v>
      </c>
      <c r="C7" s="59">
        <v>2035</v>
      </c>
      <c r="D7" s="60">
        <v>1996.9899121793678</v>
      </c>
      <c r="E7" s="20"/>
      <c r="F7" s="95"/>
      <c r="G7" s="12"/>
      <c r="H7" s="12"/>
      <c r="I7" s="12"/>
    </row>
    <row r="8" spans="2:9" ht="30" customHeight="1" thickBot="1" x14ac:dyDescent="0.35">
      <c r="B8" s="21" t="s">
        <v>23</v>
      </c>
      <c r="C8" s="61"/>
      <c r="D8" s="61"/>
      <c r="E8" s="16"/>
      <c r="F8" s="95"/>
      <c r="G8" s="12"/>
      <c r="H8" s="12"/>
      <c r="I8" s="12"/>
    </row>
    <row r="9" spans="2:9" ht="30" customHeight="1" x14ac:dyDescent="0.3">
      <c r="B9" s="80" t="s">
        <v>48</v>
      </c>
      <c r="C9" s="57">
        <v>0</v>
      </c>
      <c r="D9" s="62">
        <v>333475</v>
      </c>
      <c r="E9" s="62">
        <v>437152</v>
      </c>
      <c r="F9" s="95"/>
      <c r="G9" s="12"/>
      <c r="H9" s="12"/>
      <c r="I9" s="12"/>
    </row>
    <row r="10" spans="2:9" ht="30" customHeight="1" x14ac:dyDescent="0.3">
      <c r="B10" s="81" t="s">
        <v>49</v>
      </c>
      <c r="C10" s="57">
        <v>333475</v>
      </c>
      <c r="D10" s="58">
        <v>437152</v>
      </c>
      <c r="E10" s="58">
        <v>446911</v>
      </c>
      <c r="F10" s="95"/>
      <c r="G10" s="12"/>
      <c r="H10" s="12"/>
      <c r="I10" s="12"/>
    </row>
    <row r="11" spans="2:9" ht="30" customHeight="1" x14ac:dyDescent="0.3">
      <c r="B11" s="82" t="s">
        <v>28</v>
      </c>
      <c r="C11" s="59">
        <v>540.16999999999996</v>
      </c>
      <c r="D11" s="60">
        <v>652.73</v>
      </c>
      <c r="E11" s="20"/>
      <c r="F11" s="95"/>
      <c r="G11" s="12"/>
      <c r="H11" s="12"/>
      <c r="I11" s="12"/>
    </row>
    <row r="12" spans="2:9" ht="30" customHeight="1" thickBot="1" x14ac:dyDescent="0.35">
      <c r="B12" s="83" t="s">
        <v>29</v>
      </c>
      <c r="C12" s="63"/>
      <c r="D12" s="64"/>
      <c r="E12" s="16"/>
      <c r="F12" s="95"/>
      <c r="G12" s="12"/>
      <c r="H12" s="12"/>
      <c r="I12" s="12"/>
    </row>
    <row r="13" spans="2:9" ht="30" customHeight="1" x14ac:dyDescent="0.3">
      <c r="B13" s="57" t="s">
        <v>21</v>
      </c>
      <c r="C13" s="57">
        <f>SUM(C9,C11,C12)</f>
        <v>540.16999999999996</v>
      </c>
      <c r="D13" s="57">
        <f>SUM(D9,D11,D12)</f>
        <v>334127.73</v>
      </c>
      <c r="E13" s="18"/>
      <c r="F13" s="95"/>
      <c r="G13" s="12"/>
      <c r="H13" s="12"/>
      <c r="I13" s="12"/>
    </row>
    <row r="14" spans="2:9" ht="30" customHeight="1" thickBot="1" x14ac:dyDescent="0.35">
      <c r="B14" s="13" t="s">
        <v>3</v>
      </c>
      <c r="C14" s="55"/>
      <c r="D14" s="56"/>
      <c r="E14" s="16"/>
      <c r="F14" s="95"/>
      <c r="G14" s="12"/>
      <c r="H14" s="12"/>
      <c r="I14" s="12"/>
    </row>
    <row r="15" spans="2:9" ht="30" customHeight="1" x14ac:dyDescent="0.3">
      <c r="B15" s="78" t="s">
        <v>4</v>
      </c>
      <c r="C15" s="57">
        <v>788.85000000000014</v>
      </c>
      <c r="D15" s="58">
        <v>1179.08</v>
      </c>
      <c r="E15" s="58">
        <v>1500</v>
      </c>
      <c r="F15" s="95"/>
      <c r="G15" s="12"/>
      <c r="H15" s="12"/>
      <c r="I15" s="12"/>
    </row>
    <row r="16" spans="2:9" ht="30" customHeight="1" x14ac:dyDescent="0.3">
      <c r="B16" s="82" t="s">
        <v>5</v>
      </c>
      <c r="C16" s="60">
        <v>1385.5099999999984</v>
      </c>
      <c r="D16" s="60">
        <v>2034.7400000000016</v>
      </c>
      <c r="E16" s="60">
        <v>2750</v>
      </c>
      <c r="F16" s="95"/>
      <c r="G16" s="12"/>
      <c r="H16" s="12"/>
      <c r="I16" s="12"/>
    </row>
    <row r="17" spans="2:11" ht="30" customHeight="1" thickBot="1" x14ac:dyDescent="0.35">
      <c r="B17" s="83" t="s">
        <v>6</v>
      </c>
      <c r="C17" s="63">
        <v>0</v>
      </c>
      <c r="D17" s="64">
        <v>0</v>
      </c>
      <c r="E17" s="75">
        <v>0</v>
      </c>
      <c r="F17" s="95"/>
      <c r="G17" s="12"/>
      <c r="H17" s="12"/>
      <c r="I17" s="12"/>
    </row>
    <row r="18" spans="2:11" ht="30" customHeight="1" x14ac:dyDescent="0.3">
      <c r="B18" s="84" t="s">
        <v>22</v>
      </c>
      <c r="C18" s="65">
        <f>SUM(C15:C17)</f>
        <v>2174.3599999999988</v>
      </c>
      <c r="D18" s="65">
        <f>SUM(D15:D17)</f>
        <v>3213.8200000000015</v>
      </c>
      <c r="E18" s="65">
        <f>SUM(E15:E17)</f>
        <v>4250</v>
      </c>
      <c r="F18" s="95"/>
      <c r="G18" s="12"/>
      <c r="H18" s="12"/>
      <c r="I18" s="12"/>
    </row>
    <row r="19" spans="2:11" ht="30" customHeight="1" thickBot="1" x14ac:dyDescent="0.35">
      <c r="B19" s="13" t="s">
        <v>25</v>
      </c>
      <c r="C19" s="55"/>
      <c r="D19" s="56"/>
      <c r="E19" s="15"/>
      <c r="F19" s="95"/>
      <c r="G19" s="12"/>
      <c r="H19" s="12"/>
      <c r="I19" s="12"/>
    </row>
    <row r="20" spans="2:11" ht="30" customHeight="1" x14ac:dyDescent="0.3">
      <c r="B20" s="85" t="s">
        <v>30</v>
      </c>
      <c r="C20" s="57">
        <v>0</v>
      </c>
      <c r="D20" s="57">
        <v>0</v>
      </c>
      <c r="E20" s="26"/>
      <c r="F20" s="95"/>
      <c r="G20" s="12"/>
      <c r="H20" s="12"/>
      <c r="I20" s="12"/>
    </row>
    <row r="21" spans="2:11" ht="30" customHeight="1" thickBot="1" x14ac:dyDescent="0.35">
      <c r="B21" s="27" t="s">
        <v>20</v>
      </c>
      <c r="C21" s="61"/>
      <c r="D21" s="61"/>
      <c r="E21" s="22"/>
      <c r="F21" s="95"/>
      <c r="G21" s="12"/>
      <c r="H21" s="12"/>
      <c r="I21" s="12"/>
    </row>
    <row r="22" spans="2:11" ht="30" customHeight="1" x14ac:dyDescent="0.3">
      <c r="B22" s="85" t="s">
        <v>32</v>
      </c>
      <c r="C22" s="66"/>
      <c r="D22" s="66"/>
      <c r="E22" s="28"/>
      <c r="F22" s="95"/>
      <c r="G22" s="12"/>
      <c r="H22" s="12"/>
      <c r="I22" s="12"/>
    </row>
    <row r="23" spans="2:11" ht="30" customHeight="1" x14ac:dyDescent="0.3">
      <c r="B23" s="86" t="s">
        <v>34</v>
      </c>
      <c r="C23" s="76">
        <v>26759.52</v>
      </c>
      <c r="D23" s="67">
        <v>4050.8000000000011</v>
      </c>
      <c r="E23" s="30"/>
      <c r="F23" s="97"/>
      <c r="G23" s="12"/>
      <c r="H23" s="12"/>
      <c r="I23" s="12"/>
    </row>
    <row r="24" spans="2:11" ht="30" customHeight="1" thickBot="1" x14ac:dyDescent="0.35">
      <c r="B24" s="13" t="s">
        <v>7</v>
      </c>
      <c r="C24" s="68"/>
      <c r="D24" s="68"/>
      <c r="E24" s="31"/>
      <c r="F24" s="95"/>
      <c r="G24" s="12"/>
      <c r="H24" s="12"/>
      <c r="I24" s="12"/>
    </row>
    <row r="25" spans="2:11" s="92" customFormat="1" ht="30" customHeight="1" x14ac:dyDescent="0.3">
      <c r="B25" s="88" t="s">
        <v>33</v>
      </c>
      <c r="C25" s="103">
        <f>C6+C13-SUM(C18,C20,C22,C23)</f>
        <v>1522548.05</v>
      </c>
      <c r="D25" s="103">
        <f>D6+D13-SUM(D18,D20,D22,D23)</f>
        <v>1849411.0799999998</v>
      </c>
      <c r="E25" s="104"/>
      <c r="F25" s="99"/>
      <c r="G25" s="91"/>
      <c r="H25" s="91"/>
      <c r="I25" s="91"/>
    </row>
    <row r="26" spans="2:11" ht="30" customHeight="1" thickBot="1" x14ac:dyDescent="0.35">
      <c r="B26" s="88" t="s">
        <v>26</v>
      </c>
      <c r="C26" s="70">
        <f>C7-C20</f>
        <v>2035</v>
      </c>
      <c r="D26" s="70">
        <f>D7-D20</f>
        <v>1996.9899121793678</v>
      </c>
      <c r="E26" s="34"/>
      <c r="F26" s="95"/>
      <c r="G26" s="12"/>
      <c r="H26" s="12"/>
      <c r="I26" s="12"/>
    </row>
    <row r="27" spans="2:11" ht="14.5" thickBot="1" x14ac:dyDescent="0.35">
      <c r="B27" s="35"/>
      <c r="C27" s="71"/>
      <c r="D27" s="71"/>
      <c r="E27" s="37"/>
      <c r="F27" s="95"/>
      <c r="G27" s="12"/>
      <c r="H27" s="12"/>
      <c r="I27" s="12"/>
    </row>
    <row r="28" spans="2:11" s="9" customFormat="1" ht="16" thickBot="1" x14ac:dyDescent="0.4">
      <c r="B28" s="137" t="s">
        <v>51</v>
      </c>
      <c r="C28" s="138"/>
      <c r="D28" s="138"/>
      <c r="E28" s="138"/>
      <c r="F28" s="95"/>
      <c r="G28" s="12"/>
      <c r="H28" s="12"/>
      <c r="I28" s="12"/>
    </row>
    <row r="29" spans="2:11" s="9" customFormat="1" ht="15.5" x14ac:dyDescent="0.35">
      <c r="B29" s="139" t="s">
        <v>8</v>
      </c>
      <c r="C29" s="139"/>
      <c r="D29" s="139"/>
      <c r="E29" s="139"/>
      <c r="F29" s="95"/>
      <c r="G29" s="12"/>
      <c r="H29" s="12"/>
      <c r="I29" s="12"/>
    </row>
    <row r="30" spans="2:11" s="9" customFormat="1" ht="15.5" x14ac:dyDescent="0.35">
      <c r="B30" s="126" t="s">
        <v>36</v>
      </c>
      <c r="C30" s="126"/>
      <c r="D30" s="126"/>
      <c r="E30" s="126"/>
      <c r="F30" s="95"/>
      <c r="G30" s="12"/>
      <c r="H30" s="40"/>
      <c r="I30" s="40"/>
      <c r="J30" s="40"/>
      <c r="K30" s="40"/>
    </row>
    <row r="31" spans="2:11" s="9" customFormat="1" ht="15.5" x14ac:dyDescent="0.35">
      <c r="B31" s="125" t="s">
        <v>56</v>
      </c>
      <c r="C31" s="125"/>
      <c r="D31" s="125"/>
      <c r="E31" s="125"/>
      <c r="F31" s="95"/>
      <c r="G31" s="12"/>
      <c r="H31" s="12"/>
      <c r="I31" s="12"/>
    </row>
    <row r="32" spans="2:11" s="9" customFormat="1" ht="15.5" x14ac:dyDescent="0.35">
      <c r="B32" s="125" t="s">
        <v>57</v>
      </c>
      <c r="C32" s="125"/>
      <c r="D32" s="125"/>
      <c r="E32" s="125"/>
      <c r="F32" s="95"/>
      <c r="G32" s="12"/>
      <c r="H32" s="12"/>
      <c r="I32" s="12"/>
    </row>
    <row r="33" spans="2:9" s="9" customFormat="1" ht="15.5" x14ac:dyDescent="0.35">
      <c r="B33" s="125" t="s">
        <v>27</v>
      </c>
      <c r="C33" s="125"/>
      <c r="D33" s="125"/>
      <c r="E33" s="125"/>
      <c r="F33" s="95"/>
      <c r="G33" s="12"/>
      <c r="H33" s="12"/>
      <c r="I33" s="12"/>
    </row>
    <row r="34" spans="2:9" s="9" customFormat="1" ht="15.5" x14ac:dyDescent="0.35">
      <c r="B34" s="140" t="s">
        <v>58</v>
      </c>
      <c r="C34" s="140"/>
      <c r="D34" s="140"/>
      <c r="E34" s="140"/>
      <c r="F34" s="95"/>
      <c r="G34" s="12"/>
      <c r="H34" s="12"/>
      <c r="I34" s="12"/>
    </row>
    <row r="35" spans="2:9" s="9" customFormat="1" ht="15.5" x14ac:dyDescent="0.35">
      <c r="B35" s="125" t="s">
        <v>9</v>
      </c>
      <c r="C35" s="125"/>
      <c r="D35" s="125"/>
      <c r="E35" s="125"/>
      <c r="F35" s="95"/>
      <c r="G35" s="12"/>
      <c r="H35" s="12"/>
      <c r="I35" s="12"/>
    </row>
    <row r="36" spans="2:9" s="9" customFormat="1" ht="15.5" x14ac:dyDescent="0.35">
      <c r="B36" s="125" t="s">
        <v>35</v>
      </c>
      <c r="C36" s="125"/>
      <c r="D36" s="125"/>
      <c r="E36" s="125"/>
      <c r="F36" s="95"/>
      <c r="G36" s="12"/>
      <c r="H36" s="12"/>
      <c r="I36" s="12"/>
    </row>
    <row r="37" spans="2:9" s="9" customFormat="1" ht="15.5" x14ac:dyDescent="0.35">
      <c r="B37" s="125" t="s">
        <v>37</v>
      </c>
      <c r="C37" s="125"/>
      <c r="D37" s="125"/>
      <c r="E37" s="125"/>
      <c r="F37" s="95"/>
      <c r="G37" s="12"/>
      <c r="H37" s="12"/>
      <c r="I37" s="12"/>
    </row>
    <row r="38" spans="2:9" s="9" customFormat="1" ht="15.5" x14ac:dyDescent="0.35">
      <c r="B38" s="126" t="s">
        <v>38</v>
      </c>
      <c r="C38" s="126"/>
      <c r="D38" s="126"/>
      <c r="E38" s="126"/>
      <c r="F38" s="95"/>
      <c r="G38" s="12"/>
      <c r="H38" s="12"/>
      <c r="I38" s="12"/>
    </row>
    <row r="39" spans="2:9" s="9" customFormat="1" ht="15.5" x14ac:dyDescent="0.35">
      <c r="B39" s="141" t="s">
        <v>31</v>
      </c>
      <c r="C39" s="141"/>
      <c r="D39" s="141"/>
      <c r="E39" s="141"/>
      <c r="F39" s="95"/>
      <c r="G39" s="12"/>
      <c r="H39" s="12"/>
      <c r="I39" s="12"/>
    </row>
    <row r="40" spans="2:9" s="9" customFormat="1" ht="15.5" x14ac:dyDescent="0.35">
      <c r="B40" s="141" t="s">
        <v>39</v>
      </c>
      <c r="C40" s="141"/>
      <c r="D40" s="141"/>
      <c r="E40" s="141"/>
      <c r="F40" s="95"/>
      <c r="G40" s="12"/>
      <c r="H40" s="12"/>
      <c r="I40" s="12"/>
    </row>
    <row r="41" spans="2:9" s="9" customFormat="1" ht="15.5" x14ac:dyDescent="0.35">
      <c r="B41" s="141" t="s">
        <v>53</v>
      </c>
      <c r="C41" s="141"/>
      <c r="D41" s="141"/>
      <c r="E41" s="141"/>
      <c r="F41" s="95"/>
      <c r="G41" s="12"/>
      <c r="H41" s="12"/>
      <c r="I41" s="12"/>
    </row>
    <row r="42" spans="2:9" s="9" customFormat="1" ht="15.5" x14ac:dyDescent="0.35">
      <c r="B42" s="141" t="s">
        <v>54</v>
      </c>
      <c r="C42" s="141"/>
      <c r="D42" s="141"/>
      <c r="E42" s="141"/>
      <c r="F42" s="95"/>
      <c r="G42" s="12"/>
      <c r="H42" s="12"/>
      <c r="I42" s="12"/>
    </row>
    <row r="43" spans="2:9" s="9" customFormat="1" ht="16" thickBot="1" x14ac:dyDescent="0.4">
      <c r="B43" s="38"/>
      <c r="C43" s="72"/>
      <c r="D43" s="72"/>
      <c r="E43" s="12"/>
      <c r="F43" s="95"/>
      <c r="G43" s="12"/>
      <c r="H43" s="12"/>
      <c r="I43" s="12"/>
    </row>
    <row r="44" spans="2:9" s="9" customFormat="1" ht="16" thickBot="1" x14ac:dyDescent="0.4">
      <c r="B44" s="148" t="s">
        <v>52</v>
      </c>
      <c r="C44" s="149"/>
      <c r="D44" s="149"/>
      <c r="E44" s="150"/>
      <c r="F44" s="154"/>
      <c r="G44" s="154"/>
      <c r="H44" s="12"/>
      <c r="I44" s="12"/>
    </row>
    <row r="45" spans="2:9" s="9" customFormat="1" ht="15.5" x14ac:dyDescent="0.35">
      <c r="B45" s="142" t="s">
        <v>43</v>
      </c>
      <c r="C45" s="143"/>
      <c r="D45" s="143"/>
      <c r="E45" s="144"/>
      <c r="F45" s="95"/>
      <c r="G45" s="12"/>
      <c r="H45" s="12"/>
      <c r="I45" s="12"/>
    </row>
    <row r="46" spans="2:9" s="9" customFormat="1" ht="15.5" x14ac:dyDescent="0.35">
      <c r="B46" s="151" t="s">
        <v>83</v>
      </c>
      <c r="C46" s="152"/>
      <c r="D46" s="152"/>
      <c r="E46" s="153"/>
      <c r="F46" s="95"/>
      <c r="G46" s="12"/>
      <c r="H46" s="12"/>
      <c r="I46" s="12"/>
    </row>
    <row r="47" spans="2:9" s="9" customFormat="1" ht="15.5" x14ac:dyDescent="0.35">
      <c r="B47" s="151" t="s">
        <v>55</v>
      </c>
      <c r="C47" s="152"/>
      <c r="D47" s="152"/>
      <c r="E47" s="153"/>
      <c r="F47" s="95"/>
      <c r="G47" s="12"/>
      <c r="H47" s="12"/>
      <c r="I47" s="12"/>
    </row>
    <row r="48" spans="2:9" s="9" customFormat="1" ht="15.5" x14ac:dyDescent="0.35">
      <c r="B48" s="145" t="s">
        <v>84</v>
      </c>
      <c r="C48" s="152"/>
      <c r="D48" s="152"/>
      <c r="E48" s="153"/>
      <c r="F48" s="95"/>
      <c r="G48" s="12"/>
      <c r="H48" s="12"/>
      <c r="I48" s="12"/>
    </row>
    <row r="49" spans="2:9" s="9" customFormat="1" ht="15.5" x14ac:dyDescent="0.35">
      <c r="B49" s="151" t="s">
        <v>44</v>
      </c>
      <c r="C49" s="152"/>
      <c r="D49" s="152"/>
      <c r="E49" s="153"/>
      <c r="F49" s="95"/>
      <c r="G49" s="12"/>
      <c r="H49" s="12"/>
      <c r="I49" s="12"/>
    </row>
    <row r="50" spans="2:9" s="9" customFormat="1" ht="15.5" x14ac:dyDescent="0.35">
      <c r="B50" s="151"/>
      <c r="C50" s="152"/>
      <c r="D50" s="152"/>
      <c r="E50" s="153"/>
      <c r="F50" s="95"/>
      <c r="G50" s="12"/>
      <c r="H50" s="12"/>
      <c r="I50" s="12"/>
    </row>
    <row r="51" spans="2:9" ht="14" x14ac:dyDescent="0.3">
      <c r="B51" s="151" t="s">
        <v>45</v>
      </c>
      <c r="C51" s="152"/>
      <c r="D51" s="152"/>
      <c r="E51" s="153"/>
      <c r="F51" s="95"/>
      <c r="G51" s="12"/>
      <c r="H51" s="12"/>
      <c r="I51" s="12"/>
    </row>
    <row r="52" spans="2:9" ht="14" x14ac:dyDescent="0.3">
      <c r="B52" s="151"/>
      <c r="C52" s="152"/>
      <c r="D52" s="152"/>
      <c r="E52" s="153"/>
      <c r="F52" s="95"/>
      <c r="G52" s="12"/>
      <c r="H52" s="12"/>
      <c r="I52" s="12"/>
    </row>
    <row r="53" spans="2:9" ht="14" x14ac:dyDescent="0.3">
      <c r="B53" s="151" t="s">
        <v>46</v>
      </c>
      <c r="C53" s="152"/>
      <c r="D53" s="152"/>
      <c r="E53" s="153"/>
      <c r="F53" s="95"/>
      <c r="G53" s="12"/>
      <c r="H53" s="12"/>
      <c r="I53" s="12"/>
    </row>
    <row r="54" spans="2:9" ht="14" x14ac:dyDescent="0.3">
      <c r="B54" s="151"/>
      <c r="C54" s="152"/>
      <c r="D54" s="152"/>
      <c r="E54" s="153"/>
      <c r="F54" s="95"/>
      <c r="G54" s="12"/>
      <c r="H54" s="12"/>
      <c r="I54" s="12"/>
    </row>
    <row r="55" spans="2:9" ht="14" x14ac:dyDescent="0.3">
      <c r="B55" s="151" t="s">
        <v>47</v>
      </c>
      <c r="C55" s="152"/>
      <c r="D55" s="152"/>
      <c r="E55" s="153"/>
      <c r="F55" s="95"/>
      <c r="G55" s="12"/>
      <c r="H55" s="12"/>
      <c r="I55" s="12"/>
    </row>
    <row r="56" spans="2:9" ht="42" customHeight="1" x14ac:dyDescent="0.3">
      <c r="B56" s="158" t="s">
        <v>85</v>
      </c>
      <c r="C56" s="158"/>
      <c r="D56" s="158"/>
      <c r="E56" s="159"/>
      <c r="F56" s="95"/>
      <c r="G56" s="12"/>
      <c r="H56" s="12"/>
      <c r="I56" s="12"/>
    </row>
    <row r="59" spans="2:9" ht="13" x14ac:dyDescent="0.25">
      <c r="B59" s="53" t="s">
        <v>59</v>
      </c>
    </row>
  </sheetData>
  <mergeCells count="32">
    <mergeCell ref="B46:E46"/>
    <mergeCell ref="B47:E47"/>
    <mergeCell ref="B55:E55"/>
    <mergeCell ref="B48:E48"/>
    <mergeCell ref="B56:E56"/>
    <mergeCell ref="B49:E49"/>
    <mergeCell ref="B50:E50"/>
    <mergeCell ref="B51:E51"/>
    <mergeCell ref="B52:E52"/>
    <mergeCell ref="B53:E53"/>
    <mergeCell ref="B54:E54"/>
    <mergeCell ref="B39:E39"/>
    <mergeCell ref="B40:E40"/>
    <mergeCell ref="B41:E41"/>
    <mergeCell ref="F44:G44"/>
    <mergeCell ref="B45:E45"/>
    <mergeCell ref="B42:E42"/>
    <mergeCell ref="B44:E44"/>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s>
  <dataValidations count="1">
    <dataValidation type="whole" errorStyle="warning" operator="equal" allowBlank="1" showInputMessage="1" showErrorMessage="1" errorTitle="Start/End Balance" error="End Balance of Prior Reporting Period should be Starting Balance of Current Reporting Period" sqref="D7" xr:uid="{F461F565-7ACC-4ADD-A6B2-44BD4CBBE55E}">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K44"/>
  <sheetViews>
    <sheetView zoomScale="40" zoomScaleNormal="40" workbookViewId="0">
      <selection sqref="A1:D1"/>
    </sheetView>
  </sheetViews>
  <sheetFormatPr defaultRowHeight="12.5" x14ac:dyDescent="0.25"/>
  <cols>
    <col min="1" max="1" width="79.36328125" customWidth="1"/>
    <col min="2" max="2" width="28.453125" customWidth="1"/>
    <col min="3" max="3" width="25" customWidth="1"/>
    <col min="4" max="4" width="24.453125" customWidth="1"/>
    <col min="5" max="5" width="46.08984375" style="100" customWidth="1"/>
  </cols>
  <sheetData>
    <row r="1" spans="1:5" ht="15.5" x14ac:dyDescent="0.35">
      <c r="A1" s="161" t="s">
        <v>75</v>
      </c>
      <c r="B1" s="162"/>
      <c r="C1" s="162"/>
      <c r="D1" s="163"/>
    </row>
    <row r="2" spans="1:5" ht="15.5" x14ac:dyDescent="0.35">
      <c r="A2" s="164" t="s">
        <v>10</v>
      </c>
      <c r="B2" s="165"/>
      <c r="C2" s="166"/>
      <c r="D2" s="167"/>
    </row>
    <row r="3" spans="1:5" ht="15.5" x14ac:dyDescent="0.35">
      <c r="A3" s="168" t="s">
        <v>1</v>
      </c>
      <c r="B3" s="169"/>
      <c r="C3" s="169"/>
      <c r="D3" s="170"/>
    </row>
    <row r="4" spans="1:5" ht="32.4" customHeight="1" x14ac:dyDescent="0.3">
      <c r="A4" s="10"/>
      <c r="B4" s="11" t="s">
        <v>40</v>
      </c>
      <c r="C4" s="11" t="s">
        <v>41</v>
      </c>
      <c r="D4" s="11" t="s">
        <v>42</v>
      </c>
      <c r="E4" s="96" t="s">
        <v>61</v>
      </c>
    </row>
    <row r="5" spans="1:5" ht="26.5" customHeight="1" thickBot="1" x14ac:dyDescent="0.35">
      <c r="A5" s="13" t="s">
        <v>2</v>
      </c>
      <c r="B5" s="14"/>
      <c r="C5" s="15"/>
      <c r="D5" s="16"/>
      <c r="E5" s="96"/>
    </row>
    <row r="6" spans="1:5" ht="30" customHeight="1" x14ac:dyDescent="0.3">
      <c r="A6" s="41" t="s">
        <v>24</v>
      </c>
      <c r="B6" s="57">
        <f>SUM('Per IOU (Table 1)_PGE:Per IOU (Table 5)_Liberty'!C6)</f>
        <v>333488872.20999992</v>
      </c>
      <c r="C6" s="57">
        <f>SUM('Per IOU (Table 1)_PGE:Per IOU (Table 5)_Liberty'!D6)</f>
        <v>451106963.97500002</v>
      </c>
      <c r="D6" s="18"/>
    </row>
    <row r="7" spans="1:5" ht="30" customHeight="1" x14ac:dyDescent="0.3">
      <c r="A7" s="42" t="s">
        <v>50</v>
      </c>
      <c r="B7" s="57">
        <f>SUM('Per IOU (Table 1)_PGE:Per IOU (Table 5)_Liberty'!C7)</f>
        <v>1007325.1130100777</v>
      </c>
      <c r="C7" s="57">
        <f>SUM('Per IOU (Table 1)_PGE:Per IOU (Table 5)_Liberty'!D7)</f>
        <v>993629.32552427275</v>
      </c>
      <c r="D7" s="20"/>
    </row>
    <row r="8" spans="1:5" ht="30" customHeight="1" thickBot="1" x14ac:dyDescent="0.35">
      <c r="A8" s="43" t="s">
        <v>23</v>
      </c>
      <c r="B8" s="22"/>
      <c r="C8" s="23"/>
      <c r="D8" s="16"/>
    </row>
    <row r="9" spans="1:5" ht="30" customHeight="1" x14ac:dyDescent="0.3">
      <c r="A9" s="44" t="s">
        <v>48</v>
      </c>
      <c r="B9" s="57">
        <f>SUM('Per IOU (Table 1)_PGE:Per IOU (Table 5)_Liberty'!C9)</f>
        <v>122329820.85499999</v>
      </c>
      <c r="C9" s="57">
        <f>SUM('Per IOU (Table 1)_PGE:Per IOU (Table 5)_Liberty'!D9)</f>
        <v>36077930.744999997</v>
      </c>
      <c r="D9" s="57">
        <f>SUM('Per IOU (Table 1)_PGE:Per IOU (Table 5)_Liberty'!E9)</f>
        <v>970226</v>
      </c>
    </row>
    <row r="10" spans="1:5" ht="30" customHeight="1" x14ac:dyDescent="0.3">
      <c r="A10" s="45" t="s">
        <v>49</v>
      </c>
      <c r="B10" s="57">
        <f>SUM('Per IOU (Table 1)_PGE:Per IOU (Table 5)_Liberty'!C10)</f>
        <v>34321382.489999995</v>
      </c>
      <c r="C10" s="57">
        <f>SUM('Per IOU (Table 1)_PGE:Per IOU (Table 5)_Liberty'!D10)</f>
        <v>1503299</v>
      </c>
      <c r="D10" s="57">
        <f>SUM('Per IOU (Table 1)_PGE:Per IOU (Table 5)_Liberty'!E10)</f>
        <v>446911</v>
      </c>
    </row>
    <row r="11" spans="1:5" ht="30" customHeight="1" x14ac:dyDescent="0.3">
      <c r="A11" s="46" t="s">
        <v>28</v>
      </c>
      <c r="B11" s="59">
        <f>SUM('Per IOU (Table 1)_PGE:Per IOU (Table 5)_Liberty'!C11)</f>
        <v>182624.69000000003</v>
      </c>
      <c r="C11" s="60">
        <f>SUM('Per IOU (Table 1)_PGE:Per IOU (Table 5)_Liberty'!D11)</f>
        <v>140476.93000000002</v>
      </c>
      <c r="D11" s="20"/>
    </row>
    <row r="12" spans="1:5" ht="30" customHeight="1" thickBot="1" x14ac:dyDescent="0.35">
      <c r="A12" s="47" t="s">
        <v>29</v>
      </c>
      <c r="B12" s="63">
        <f>SUM('Per IOU (Table 1)_PGE:Per IOU (Table 5)_Liberty'!C12)</f>
        <v>0</v>
      </c>
      <c r="C12" s="64">
        <f>SUM('Per IOU (Table 1)_PGE:Per IOU (Table 5)_Liberty'!D12)</f>
        <v>0</v>
      </c>
      <c r="D12" s="16"/>
    </row>
    <row r="13" spans="1:5" ht="30" customHeight="1" x14ac:dyDescent="0.3">
      <c r="A13" s="48" t="s">
        <v>21</v>
      </c>
      <c r="B13" s="58">
        <f>SUM(B9,B11,B12)</f>
        <v>122512445.54499999</v>
      </c>
      <c r="C13" s="58">
        <f>SUM(C9,C11,C12)</f>
        <v>36218407.674999997</v>
      </c>
      <c r="D13" s="18"/>
    </row>
    <row r="14" spans="1:5" ht="30" customHeight="1" thickBot="1" x14ac:dyDescent="0.35">
      <c r="A14" s="49" t="s">
        <v>3</v>
      </c>
      <c r="B14" s="14"/>
      <c r="C14" s="15"/>
      <c r="D14" s="16"/>
    </row>
    <row r="15" spans="1:5" ht="30" customHeight="1" x14ac:dyDescent="0.3">
      <c r="A15" s="41" t="s">
        <v>4</v>
      </c>
      <c r="B15" s="57">
        <f>SUM('Per IOU (Table 1)_PGE:Per IOU (Table 5)_Liberty'!C15)</f>
        <v>22521.409999999996</v>
      </c>
      <c r="C15" s="58">
        <f>SUM('Per IOU (Table 1)_PGE:Per IOU (Table 5)_Liberty'!D15)</f>
        <v>23873.539999999986</v>
      </c>
      <c r="D15" s="58">
        <f>SUM('Per IOU (Table 1)_PGE:Per IOU (Table 5)_Liberty'!E15)</f>
        <v>23300</v>
      </c>
    </row>
    <row r="16" spans="1:5" ht="30" customHeight="1" x14ac:dyDescent="0.3">
      <c r="A16" s="46" t="s">
        <v>5</v>
      </c>
      <c r="B16" s="59">
        <f>SUM('Per IOU (Table 1)_PGE:Per IOU (Table 5)_Liberty'!C16)</f>
        <v>184305.28</v>
      </c>
      <c r="C16" s="60">
        <f>SUM('Per IOU (Table 1)_PGE:Per IOU (Table 5)_Liberty'!D16)</f>
        <v>165085.05000000002</v>
      </c>
      <c r="D16" s="60">
        <f>SUM('Per IOU (Table 1)_PGE:Per IOU (Table 5)_Liberty'!E16)</f>
        <v>191804</v>
      </c>
    </row>
    <row r="17" spans="1:11" ht="30" customHeight="1" thickBot="1" x14ac:dyDescent="0.35">
      <c r="A17" s="47" t="s">
        <v>6</v>
      </c>
      <c r="B17" s="63">
        <f>SUM('Per IOU (Table 1)_PGE:Per IOU (Table 5)_Liberty'!C17)</f>
        <v>151746.73000000001</v>
      </c>
      <c r="C17" s="64">
        <f>SUM('Per IOU (Table 1)_PGE:Per IOU (Table 5)_Liberty'!D17)</f>
        <v>45212.44</v>
      </c>
      <c r="D17" s="64">
        <f>SUM('Per IOU (Table 1)_PGE:Per IOU (Table 5)_Liberty'!E17)</f>
        <v>98900</v>
      </c>
    </row>
    <row r="18" spans="1:11" ht="30" customHeight="1" x14ac:dyDescent="0.3">
      <c r="A18" s="50" t="s">
        <v>22</v>
      </c>
      <c r="B18" s="65">
        <f>SUM(B15:B17)</f>
        <v>358573.42000000004</v>
      </c>
      <c r="C18" s="58">
        <f>SUM(C15:C17)</f>
        <v>234171.03</v>
      </c>
      <c r="D18" s="77">
        <f>SUM(D15:D17)</f>
        <v>314004</v>
      </c>
    </row>
    <row r="19" spans="1:11" ht="30" customHeight="1" thickBot="1" x14ac:dyDescent="0.35">
      <c r="A19" s="49" t="s">
        <v>25</v>
      </c>
      <c r="B19" s="14"/>
      <c r="C19" s="15"/>
      <c r="D19" s="15"/>
    </row>
    <row r="20" spans="1:11" ht="30" customHeight="1" x14ac:dyDescent="0.3">
      <c r="A20" s="25" t="s">
        <v>30</v>
      </c>
      <c r="B20" s="57">
        <f>SUM('Per IOU (Table 1)_PGE:Per IOU (Table 5)_Liberty'!C20)</f>
        <v>113820.8</v>
      </c>
      <c r="C20" s="57">
        <f>SUM('Per IOU (Table 1)_PGE:Per IOU (Table 5)_Liberty'!D20)</f>
        <v>140769</v>
      </c>
      <c r="D20" s="26"/>
    </row>
    <row r="21" spans="1:11" ht="30" customHeight="1" thickBot="1" x14ac:dyDescent="0.35">
      <c r="A21" s="51" t="s">
        <v>20</v>
      </c>
      <c r="B21" s="22"/>
      <c r="C21" s="22"/>
      <c r="D21" s="22"/>
    </row>
    <row r="22" spans="1:11" ht="30" customHeight="1" x14ac:dyDescent="0.3">
      <c r="A22" s="25" t="s">
        <v>32</v>
      </c>
      <c r="B22" s="66">
        <f>SUM('Per IOU (Table 1)_PGE:Per IOU (Table 5)_Liberty'!C22)</f>
        <v>0</v>
      </c>
      <c r="C22" s="66">
        <f>SUM('Per IOU (Table 1)_PGE:Per IOU (Table 5)_Liberty'!D22)</f>
        <v>6546319.7999999998</v>
      </c>
      <c r="D22" s="28"/>
    </row>
    <row r="23" spans="1:11" ht="30" customHeight="1" x14ac:dyDescent="0.3">
      <c r="A23" s="29" t="s">
        <v>34</v>
      </c>
      <c r="B23" s="67">
        <f>SUM('Per IOU (Table 1)_PGE:Per IOU (Table 5)_Liberty'!C23)</f>
        <v>4421959.4800000004</v>
      </c>
      <c r="C23" s="67">
        <f>SUM('Per IOU (Table 1)_PGE:Per IOU (Table 5)_Liberty'!D23)</f>
        <v>3871505.1199999996</v>
      </c>
      <c r="D23" s="30"/>
    </row>
    <row r="24" spans="1:11" ht="30" customHeight="1" thickBot="1" x14ac:dyDescent="0.35">
      <c r="A24" s="49" t="s">
        <v>7</v>
      </c>
      <c r="B24" s="31"/>
      <c r="C24" s="31"/>
      <c r="D24" s="31"/>
    </row>
    <row r="25" spans="1:11" ht="30" customHeight="1" x14ac:dyDescent="0.3">
      <c r="A25" s="32" t="s">
        <v>33</v>
      </c>
      <c r="B25" s="69">
        <f>B6+B13-SUM(B18,B20,B22,B23)</f>
        <v>451106964.05499989</v>
      </c>
      <c r="C25" s="69">
        <f>C6+C13-SUM(C18,C20,C22,C23)</f>
        <v>476532606.70000005</v>
      </c>
      <c r="D25" s="33"/>
    </row>
    <row r="26" spans="1:11" ht="30" customHeight="1" thickBot="1" x14ac:dyDescent="0.35">
      <c r="A26" s="52" t="s">
        <v>26</v>
      </c>
      <c r="B26" s="70">
        <f>B7-B20</f>
        <v>893504.31301007769</v>
      </c>
      <c r="C26" s="70">
        <f>C7-C20</f>
        <v>852860.32552427275</v>
      </c>
      <c r="D26" s="34"/>
    </row>
    <row r="27" spans="1:11" ht="31.75" customHeight="1" thickBot="1" x14ac:dyDescent="0.35">
      <c r="A27" s="35"/>
      <c r="B27" s="36"/>
      <c r="C27" s="36"/>
      <c r="D27" s="37"/>
    </row>
    <row r="28" spans="1:11" ht="49.25" customHeight="1" thickBot="1" x14ac:dyDescent="0.3">
      <c r="A28" s="137" t="s">
        <v>51</v>
      </c>
      <c r="B28" s="138"/>
      <c r="C28" s="138"/>
      <c r="D28" s="138"/>
    </row>
    <row r="29" spans="1:11" s="9" customFormat="1" ht="14.4" customHeight="1" thickBot="1" x14ac:dyDescent="0.4">
      <c r="A29" s="160" t="s">
        <v>8</v>
      </c>
      <c r="B29" s="160"/>
      <c r="C29" s="160"/>
      <c r="D29" s="160"/>
      <c r="E29"/>
      <c r="F29" s="101"/>
    </row>
    <row r="30" spans="1:11" s="9" customFormat="1" ht="14.4" customHeight="1" thickBot="1" x14ac:dyDescent="0.4">
      <c r="A30" s="160" t="s">
        <v>36</v>
      </c>
      <c r="B30" s="160"/>
      <c r="C30" s="160"/>
      <c r="D30" s="160"/>
      <c r="E30"/>
      <c r="F30" s="102"/>
      <c r="G30" s="40"/>
      <c r="H30" s="40"/>
      <c r="I30" s="40"/>
      <c r="J30" s="40"/>
      <c r="K30" s="40"/>
    </row>
    <row r="31" spans="1:11" s="9" customFormat="1" ht="14.4" customHeight="1" thickBot="1" x14ac:dyDescent="0.4">
      <c r="A31" s="160" t="s">
        <v>56</v>
      </c>
      <c r="B31" s="160"/>
      <c r="C31" s="160"/>
      <c r="D31" s="160"/>
      <c r="E31"/>
      <c r="F31" s="101"/>
    </row>
    <row r="32" spans="1:11" s="9" customFormat="1" ht="14.4" customHeight="1" thickBot="1" x14ac:dyDescent="0.4">
      <c r="A32" s="160" t="s">
        <v>57</v>
      </c>
      <c r="B32" s="160"/>
      <c r="C32" s="160"/>
      <c r="D32" s="160"/>
      <c r="E32"/>
      <c r="F32" s="101"/>
    </row>
    <row r="33" spans="1:11" s="9" customFormat="1" ht="14.4" customHeight="1" thickBot="1" x14ac:dyDescent="0.4">
      <c r="A33" s="160" t="s">
        <v>27</v>
      </c>
      <c r="B33" s="160"/>
      <c r="C33" s="160"/>
      <c r="D33" s="160"/>
      <c r="E33"/>
      <c r="F33" s="101"/>
    </row>
    <row r="34" spans="1:11" s="9" customFormat="1" ht="14.4" customHeight="1" thickBot="1" x14ac:dyDescent="0.4">
      <c r="A34" s="160" t="s">
        <v>58</v>
      </c>
      <c r="B34" s="160"/>
      <c r="C34" s="160"/>
      <c r="D34" s="160"/>
      <c r="E34"/>
      <c r="F34" s="101"/>
    </row>
    <row r="35" spans="1:11" s="9" customFormat="1" ht="14.4" customHeight="1" thickBot="1" x14ac:dyDescent="0.4">
      <c r="A35" s="160" t="s">
        <v>9</v>
      </c>
      <c r="B35" s="160"/>
      <c r="C35" s="160"/>
      <c r="D35" s="160"/>
      <c r="E35"/>
      <c r="F35" s="101"/>
    </row>
    <row r="36" spans="1:11" s="9" customFormat="1" ht="14.4" customHeight="1" thickBot="1" x14ac:dyDescent="0.4">
      <c r="A36" s="160" t="s">
        <v>35</v>
      </c>
      <c r="B36" s="160"/>
      <c r="C36" s="160"/>
      <c r="D36" s="160"/>
      <c r="E36"/>
      <c r="F36" s="101"/>
    </row>
    <row r="37" spans="1:11" s="9" customFormat="1" ht="14.4" customHeight="1" thickBot="1" x14ac:dyDescent="0.4">
      <c r="A37" s="160" t="s">
        <v>37</v>
      </c>
      <c r="B37" s="160"/>
      <c r="C37" s="160"/>
      <c r="D37" s="160"/>
      <c r="E37"/>
      <c r="F37" s="101"/>
    </row>
    <row r="38" spans="1:11" s="9" customFormat="1" ht="14.4" customHeight="1" thickBot="1" x14ac:dyDescent="0.4">
      <c r="A38" s="160" t="s">
        <v>38</v>
      </c>
      <c r="B38" s="160"/>
      <c r="C38" s="160"/>
      <c r="D38" s="160"/>
      <c r="E38"/>
      <c r="F38" s="101"/>
    </row>
    <row r="39" spans="1:11" s="9" customFormat="1" ht="14.4" customHeight="1" thickBot="1" x14ac:dyDescent="0.4">
      <c r="A39" s="160" t="s">
        <v>31</v>
      </c>
      <c r="B39" s="160"/>
      <c r="C39" s="160"/>
      <c r="D39" s="160"/>
      <c r="E39"/>
      <c r="F39" s="101"/>
    </row>
    <row r="40" spans="1:11" s="9" customFormat="1" ht="14.4" customHeight="1" thickBot="1" x14ac:dyDescent="0.4">
      <c r="A40" s="160" t="s">
        <v>39</v>
      </c>
      <c r="B40" s="160"/>
      <c r="C40" s="160"/>
      <c r="D40" s="160"/>
      <c r="E40"/>
      <c r="F40" s="101"/>
    </row>
    <row r="41" spans="1:11" s="9" customFormat="1" ht="14.4" customHeight="1" thickBot="1" x14ac:dyDescent="0.4">
      <c r="A41" s="160" t="s">
        <v>53</v>
      </c>
      <c r="B41" s="160"/>
      <c r="C41" s="160"/>
      <c r="D41" s="160"/>
      <c r="E41"/>
      <c r="F41" s="101"/>
    </row>
    <row r="42" spans="1:11" s="9" customFormat="1" ht="14.4" customHeight="1" x14ac:dyDescent="0.35">
      <c r="A42" s="160" t="s">
        <v>54</v>
      </c>
      <c r="B42" s="160"/>
      <c r="C42" s="160"/>
      <c r="D42" s="160"/>
      <c r="E42"/>
      <c r="F42" s="101"/>
    </row>
    <row r="43" spans="1:11" s="9" customFormat="1" ht="15.5" x14ac:dyDescent="0.35">
      <c r="B43"/>
      <c r="C43"/>
      <c r="D43"/>
      <c r="E43"/>
      <c r="F43" s="95"/>
      <c r="G43" s="12"/>
      <c r="H43" s="12"/>
      <c r="I43" s="12"/>
    </row>
    <row r="44" spans="1:11" s="9" customFormat="1" ht="15.5" x14ac:dyDescent="0.35">
      <c r="A44" s="9" t="s">
        <v>59</v>
      </c>
      <c r="B44"/>
      <c r="C44"/>
      <c r="D44"/>
      <c r="E44"/>
      <c r="F44" s="95"/>
      <c r="G44" s="12"/>
      <c r="H44" s="40"/>
      <c r="I44" s="40"/>
      <c r="J44" s="40"/>
      <c r="K44" s="40"/>
    </row>
  </sheetData>
  <mergeCells count="18">
    <mergeCell ref="A41:D41"/>
    <mergeCell ref="A42:D42"/>
    <mergeCell ref="A40:D40"/>
    <mergeCell ref="A1:D1"/>
    <mergeCell ref="A2:D2"/>
    <mergeCell ref="A3:D3"/>
    <mergeCell ref="A28:D28"/>
    <mergeCell ref="A29:D29"/>
    <mergeCell ref="A30:D30"/>
    <mergeCell ref="A31:D31"/>
    <mergeCell ref="A37:D37"/>
    <mergeCell ref="A38:D38"/>
    <mergeCell ref="A39:D39"/>
    <mergeCell ref="A32:D32"/>
    <mergeCell ref="A33:D33"/>
    <mergeCell ref="A34:D34"/>
    <mergeCell ref="A35:D35"/>
    <mergeCell ref="A36:D36"/>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G13"/>
  <sheetViews>
    <sheetView tabSelected="1" zoomScaleNormal="100" workbookViewId="0">
      <selection activeCell="D11" sqref="D11:D12"/>
    </sheetView>
  </sheetViews>
  <sheetFormatPr defaultRowHeight="12.5" x14ac:dyDescent="0.25"/>
  <cols>
    <col min="1" max="1" width="47.36328125" customWidth="1"/>
    <col min="2" max="2" width="28.453125" customWidth="1"/>
    <col min="3" max="3" width="26.453125" customWidth="1"/>
    <col min="4" max="4" width="15.1796875" bestFit="1" customWidth="1"/>
    <col min="6" max="7" width="11.453125" bestFit="1" customWidth="1"/>
    <col min="8" max="8" width="35.453125" customWidth="1"/>
  </cols>
  <sheetData>
    <row r="1" spans="1:7" ht="32.25" customHeight="1" x14ac:dyDescent="0.35">
      <c r="A1" s="171" t="s">
        <v>76</v>
      </c>
      <c r="B1" s="172"/>
    </row>
    <row r="2" spans="1:7" ht="15.5" x14ac:dyDescent="0.35">
      <c r="A2" s="173" t="s">
        <v>11</v>
      </c>
      <c r="B2" s="174"/>
      <c r="C2" s="6"/>
    </row>
    <row r="3" spans="1:7" ht="16" thickBot="1" x14ac:dyDescent="0.4">
      <c r="A3" s="175" t="s">
        <v>62</v>
      </c>
      <c r="B3" s="176"/>
      <c r="C3" s="92"/>
    </row>
    <row r="4" spans="1:7" ht="39.5" thickBot="1" x14ac:dyDescent="0.35">
      <c r="A4" s="1" t="s">
        <v>12</v>
      </c>
      <c r="B4" s="5" t="s">
        <v>13</v>
      </c>
      <c r="C4" s="92"/>
      <c r="D4" s="87" t="s">
        <v>64</v>
      </c>
    </row>
    <row r="5" spans="1:7" x14ac:dyDescent="0.25">
      <c r="A5" s="7" t="s">
        <v>14</v>
      </c>
      <c r="B5" s="118">
        <f>1180466+'[2]Per IOU (Table 1)_PGE'!$D$18</f>
        <v>1233979.7</v>
      </c>
      <c r="C5" s="92"/>
      <c r="D5" s="73"/>
      <c r="G5" s="105"/>
    </row>
    <row r="6" spans="1:7" x14ac:dyDescent="0.25">
      <c r="A6" s="2" t="s">
        <v>15</v>
      </c>
      <c r="B6" s="118">
        <f>953373+'[2]Per IOU (Table 2)_SCE'!$D$18</f>
        <v>1068533.67</v>
      </c>
      <c r="C6" s="92"/>
      <c r="D6" s="73"/>
    </row>
    <row r="7" spans="1:7" x14ac:dyDescent="0.25">
      <c r="A7" s="2" t="s">
        <v>16</v>
      </c>
      <c r="B7" s="123">
        <f>1189969+'[2]Per IOU (Table 3)_SDGE'!$D$18</f>
        <v>1243153.8400000001</v>
      </c>
      <c r="C7" s="107"/>
      <c r="D7" s="73"/>
      <c r="F7" s="105"/>
    </row>
    <row r="8" spans="1:7" x14ac:dyDescent="0.25">
      <c r="A8" s="2" t="s">
        <v>18</v>
      </c>
      <c r="B8" s="118">
        <f>7820+'[2]Per IOU (Table 4)_PacifiCorp'!$D$18</f>
        <v>16918</v>
      </c>
      <c r="C8" s="108"/>
      <c r="D8" s="73"/>
      <c r="E8" s="2"/>
    </row>
    <row r="9" spans="1:7" x14ac:dyDescent="0.25">
      <c r="A9" s="2" t="s">
        <v>17</v>
      </c>
      <c r="B9" s="118">
        <f>82892+'[2]Per IOU (Table 5)_Liberty'!$D$18</f>
        <v>86105.82</v>
      </c>
      <c r="C9" s="92"/>
      <c r="D9" s="73"/>
      <c r="F9" s="105"/>
    </row>
    <row r="10" spans="1:7" ht="13" x14ac:dyDescent="0.3">
      <c r="A10" s="3"/>
      <c r="B10" s="74"/>
      <c r="C10" s="92"/>
    </row>
    <row r="11" spans="1:7" ht="13" thickBot="1" x14ac:dyDescent="0.3">
      <c r="A11" s="4" t="s">
        <v>19</v>
      </c>
      <c r="B11" s="124">
        <f>SUM(B5:B9)</f>
        <v>3648691.03</v>
      </c>
      <c r="C11" s="107"/>
    </row>
    <row r="12" spans="1:7" x14ac:dyDescent="0.25">
      <c r="C12" s="92"/>
    </row>
    <row r="13" spans="1:7" ht="13" x14ac:dyDescent="0.25">
      <c r="A13" s="53" t="s">
        <v>59</v>
      </c>
      <c r="C13" s="92"/>
    </row>
  </sheetData>
  <mergeCells count="3">
    <mergeCell ref="A1:B1"/>
    <mergeCell ref="A2:B2"/>
    <mergeCell ref="A3:B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Per IOU (Table 1)_PGE</vt:lpstr>
      <vt:lpstr>Per IOU (Table 2)_SCE</vt:lpstr>
      <vt:lpstr>Per IOU (Table 3)_SDGE</vt:lpstr>
      <vt:lpstr>Per IOU (Table 4)_PacifiCorp</vt:lpstr>
      <vt:lpstr>Per IOU (Table 5)_Liberty</vt:lpstr>
      <vt:lpstr>All IOUs (Table 6)</vt:lpstr>
      <vt:lpstr>Cumulative Costs (Table 7)</vt:lpstr>
      <vt:lpstr>'All IOUs (Table 6)'!Print_Area</vt:lpstr>
      <vt:lpstr>'Cumulative Costs (Table 7)'!Print_Area</vt:lpstr>
      <vt:lpstr>'Per IOU (Table 1)_PGE'!Print_Area</vt:lpstr>
      <vt:lpstr>'Per IOU (Table 2)_SCE'!Print_Area</vt:lpstr>
      <vt:lpstr>'Per IOU (Table 3)_SDGE'!Print_Area</vt:lpstr>
      <vt:lpstr>'Per IOU (Table 4)_PacifiCorp'!Print_Area</vt:lpstr>
      <vt:lpstr>'Per IOU (Table 5)_Liberty'!Print_Area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Tory</dc:creator>
  <cp:keywords/>
  <dc:description/>
  <cp:lastModifiedBy>Lerhaupt, Sarah</cp:lastModifiedBy>
  <cp:revision/>
  <dcterms:created xsi:type="dcterms:W3CDTF">2019-04-22T17:20:11Z</dcterms:created>
  <dcterms:modified xsi:type="dcterms:W3CDTF">2022-05-13T20:25:11Z</dcterms:modified>
  <cp:category/>
  <cp:contentStatus/>
</cp:coreProperties>
</file>