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EEBranch/Shared Documents/Branch Projects/Market Access Program 2022/Reporting/Monthly &amp; Quarterly Reporting/PY 2023/09 2023/"/>
    </mc:Choice>
  </mc:AlternateContent>
  <xr:revisionPtr revIDLastSave="1874" documentId="11_2073C347196BBD5EFE1F553A13F6918E2D73012A" xr6:coauthVersionLast="47" xr6:coauthVersionMax="47" xr10:uidLastSave="{CC8EABEE-0D26-4B4E-A2D7-15E0EB67E7B9}"/>
  <bookViews>
    <workbookView xWindow="-108" yWindow="-108" windowWidth="23256" windowHeight="12576" firstSheet="2" activeTab="1" xr2:uid="{00000000-000D-0000-FFFF-FFFF00000000}"/>
  </bookViews>
  <sheets>
    <sheet name="Key Metrics" sheetId="7" r:id="rId1"/>
    <sheet name="Metrics by PA" sheetId="14" r:id="rId2"/>
    <sheet name="Data Dictionary" sheetId="8" r:id="rId3"/>
    <sheet name="2023 Combined" sheetId="9" r:id="rId4"/>
    <sheet name="2022 Combined" sheetId="5" r:id="rId5"/>
    <sheet name="MCE 2023" sheetId="10" r:id="rId6"/>
    <sheet name="PG&amp;E 2023" sheetId="11" r:id="rId7"/>
    <sheet name="SCE 2023" sheetId="12" r:id="rId8"/>
    <sheet name="SDGE 2023" sheetId="13" r:id="rId9"/>
    <sheet name="MCE 2022" sheetId="1" r:id="rId10"/>
    <sheet name="PG&amp;E 2022" sheetId="2" r:id="rId11"/>
    <sheet name="SCE 2022" sheetId="3" r:id="rId12"/>
    <sheet name="SDGE 2022" sheetId="4" r:id="rId13"/>
  </sheets>
  <externalReferences>
    <externalReference r:id="rId14"/>
    <externalReference r:id="rId15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4" l="1"/>
  <c r="B27" i="14"/>
  <c r="B22" i="14"/>
  <c r="B17" i="14"/>
  <c r="B12" i="14"/>
  <c r="B7" i="14"/>
  <c r="B2" i="14"/>
  <c r="B36" i="14"/>
  <c r="B35" i="14"/>
  <c r="B34" i="14"/>
  <c r="B33" i="14"/>
  <c r="B31" i="14"/>
  <c r="B30" i="14"/>
  <c r="B29" i="14"/>
  <c r="B28" i="14"/>
  <c r="B26" i="14"/>
  <c r="B25" i="14"/>
  <c r="B24" i="14"/>
  <c r="B23" i="14"/>
  <c r="B21" i="14"/>
  <c r="B20" i="14"/>
  <c r="B19" i="14"/>
  <c r="B18" i="14"/>
  <c r="B16" i="14"/>
  <c r="B15" i="14"/>
  <c r="B14" i="14"/>
  <c r="B13" i="14"/>
  <c r="B11" i="14"/>
  <c r="B10" i="14"/>
  <c r="B9" i="14"/>
  <c r="B3" i="14"/>
  <c r="B8" i="14"/>
  <c r="B6" i="14"/>
  <c r="B5" i="14"/>
  <c r="B4" i="14"/>
  <c r="S22" i="9"/>
  <c r="S21" i="9"/>
  <c r="E21" i="9"/>
  <c r="C36" i="14"/>
  <c r="C35" i="14"/>
  <c r="C34" i="14"/>
  <c r="C33" i="14"/>
  <c r="L21" i="4"/>
  <c r="S21" i="13"/>
  <c r="R21" i="13"/>
  <c r="C31" i="14"/>
  <c r="C29" i="14"/>
  <c r="S21" i="11"/>
  <c r="C28" i="14"/>
  <c r="C30" i="14"/>
  <c r="S21" i="10"/>
  <c r="R21" i="10"/>
  <c r="C26" i="14"/>
  <c r="C25" i="14"/>
  <c r="C24" i="14"/>
  <c r="C23" i="14"/>
  <c r="C21" i="14"/>
  <c r="C20" i="14"/>
  <c r="C19" i="14"/>
  <c r="C18" i="14"/>
  <c r="S9" i="13"/>
  <c r="S9" i="9"/>
  <c r="C16" i="14"/>
  <c r="C15" i="14"/>
  <c r="C14" i="14"/>
  <c r="C13" i="14"/>
  <c r="S8" i="9"/>
  <c r="S10" i="9"/>
  <c r="C11" i="14"/>
  <c r="C10" i="14"/>
  <c r="C9" i="14"/>
  <c r="C8" i="14"/>
  <c r="S7" i="9"/>
  <c r="L9" i="1"/>
  <c r="L7" i="1"/>
  <c r="S9" i="10"/>
  <c r="S7" i="10"/>
  <c r="R9" i="10"/>
  <c r="R7" i="10"/>
  <c r="L9" i="4"/>
  <c r="L7" i="4"/>
  <c r="S7" i="13"/>
  <c r="R9" i="13"/>
  <c r="R7" i="13"/>
  <c r="S9" i="11"/>
  <c r="S7" i="11"/>
  <c r="G7" i="5"/>
  <c r="L7" i="5"/>
  <c r="R9" i="11"/>
  <c r="R7" i="11"/>
  <c r="R17" i="11"/>
  <c r="R15" i="11"/>
  <c r="R12" i="11"/>
  <c r="R21" i="11"/>
  <c r="S5" i="9"/>
  <c r="C6" i="14"/>
  <c r="C5" i="14"/>
  <c r="C4" i="14"/>
  <c r="C3" i="14"/>
  <c r="R5" i="9"/>
  <c r="C32" i="14"/>
  <c r="C22" i="14"/>
  <c r="C17" i="14"/>
  <c r="L3" i="9"/>
  <c r="L4" i="9"/>
  <c r="L5" i="9"/>
  <c r="L8" i="9"/>
  <c r="L10" i="9"/>
  <c r="L13" i="9"/>
  <c r="L14" i="9"/>
  <c r="L16" i="9"/>
  <c r="L18" i="9"/>
  <c r="L22" i="9"/>
  <c r="L24" i="9"/>
  <c r="L25" i="9"/>
  <c r="L26" i="9"/>
  <c r="L27" i="9"/>
  <c r="L28" i="9"/>
  <c r="K21" i="5"/>
  <c r="K17" i="5"/>
  <c r="K12" i="5"/>
  <c r="K9" i="5"/>
  <c r="K7" i="5"/>
  <c r="K3" i="9"/>
  <c r="K4" i="9"/>
  <c r="K5" i="9"/>
  <c r="K8" i="9"/>
  <c r="K10" i="9"/>
  <c r="K13" i="9"/>
  <c r="K14" i="9"/>
  <c r="K16" i="9"/>
  <c r="K18" i="9"/>
  <c r="K22" i="9"/>
  <c r="K24" i="9"/>
  <c r="K25" i="9"/>
  <c r="K26" i="9"/>
  <c r="K27" i="9"/>
  <c r="K28" i="9"/>
  <c r="I9" i="9"/>
  <c r="I12" i="9"/>
  <c r="I15" i="9"/>
  <c r="I17" i="9"/>
  <c r="I21" i="9"/>
  <c r="I7" i="9"/>
  <c r="J8" i="9"/>
  <c r="J10" i="9"/>
  <c r="J13" i="9"/>
  <c r="J14" i="9"/>
  <c r="J16" i="9"/>
  <c r="J18" i="9"/>
  <c r="J22" i="9"/>
  <c r="J24" i="9"/>
  <c r="J25" i="9"/>
  <c r="J26" i="9"/>
  <c r="J27" i="9"/>
  <c r="J28" i="9"/>
  <c r="J4" i="9"/>
  <c r="J5" i="9"/>
  <c r="J3" i="9"/>
  <c r="L21" i="5"/>
  <c r="G21" i="5"/>
  <c r="S24" i="9"/>
  <c r="R24" i="9"/>
  <c r="E17" i="9"/>
  <c r="R17" i="9" s="1"/>
  <c r="E15" i="9"/>
  <c r="R15" i="9" s="1"/>
  <c r="S15" i="9" s="1"/>
  <c r="E12" i="9"/>
  <c r="E9" i="9"/>
  <c r="E7" i="9"/>
  <c r="R7" i="9" s="1"/>
  <c r="G3" i="9"/>
  <c r="H3" i="9"/>
  <c r="G4" i="9"/>
  <c r="H4" i="9"/>
  <c r="G5" i="9"/>
  <c r="H5" i="9"/>
  <c r="G8" i="9"/>
  <c r="H8" i="9"/>
  <c r="G10" i="9"/>
  <c r="H10" i="9"/>
  <c r="G13" i="9"/>
  <c r="H13" i="9"/>
  <c r="G14" i="9"/>
  <c r="H14" i="9"/>
  <c r="G16" i="9"/>
  <c r="H16" i="9"/>
  <c r="G18" i="9"/>
  <c r="H18" i="9"/>
  <c r="F18" i="9"/>
  <c r="F16" i="9"/>
  <c r="F14" i="9"/>
  <c r="F13" i="9"/>
  <c r="F10" i="9"/>
  <c r="F8" i="9"/>
  <c r="F5" i="9"/>
  <c r="F4" i="9"/>
  <c r="F3" i="9"/>
  <c r="H22" i="9"/>
  <c r="H24" i="9"/>
  <c r="H25" i="9"/>
  <c r="H26" i="9"/>
  <c r="H27" i="9"/>
  <c r="H28" i="9"/>
  <c r="G28" i="9"/>
  <c r="G27" i="9"/>
  <c r="G26" i="9"/>
  <c r="G25" i="9"/>
  <c r="G24" i="9"/>
  <c r="G22" i="9"/>
  <c r="F28" i="9"/>
  <c r="F27" i="9"/>
  <c r="F26" i="9"/>
  <c r="F25" i="9"/>
  <c r="F24" i="9"/>
  <c r="F22" i="9"/>
  <c r="R21" i="9"/>
  <c r="R12" i="9"/>
  <c r="R9" i="9"/>
  <c r="B22" i="9"/>
  <c r="C22" i="9"/>
  <c r="D22" i="9"/>
  <c r="B24" i="9"/>
  <c r="C24" i="9"/>
  <c r="D24" i="9"/>
  <c r="B25" i="9"/>
  <c r="C25" i="9"/>
  <c r="D25" i="9"/>
  <c r="R25" i="9"/>
  <c r="S25" i="9" s="1"/>
  <c r="B26" i="9"/>
  <c r="C26" i="9"/>
  <c r="D26" i="9"/>
  <c r="R26" i="9"/>
  <c r="S26" i="9" s="1"/>
  <c r="B27" i="9"/>
  <c r="C27" i="9"/>
  <c r="D27" i="9"/>
  <c r="B28" i="9"/>
  <c r="C28" i="9"/>
  <c r="D28" i="9"/>
  <c r="B13" i="9"/>
  <c r="C13" i="9"/>
  <c r="D13" i="9"/>
  <c r="B14" i="9"/>
  <c r="C14" i="9"/>
  <c r="D14" i="9"/>
  <c r="R14" i="9"/>
  <c r="S14" i="9" s="1"/>
  <c r="B3" i="9"/>
  <c r="C3" i="9"/>
  <c r="D3" i="9"/>
  <c r="R3" i="9"/>
  <c r="S3" i="9" s="1"/>
  <c r="B4" i="9"/>
  <c r="C4" i="9"/>
  <c r="D4" i="9"/>
  <c r="B5" i="9"/>
  <c r="C5" i="9"/>
  <c r="D5" i="9"/>
  <c r="B8" i="9"/>
  <c r="C8" i="9"/>
  <c r="D8" i="9"/>
  <c r="D10" i="9"/>
  <c r="C18" i="9"/>
  <c r="D18" i="9"/>
  <c r="C16" i="9"/>
  <c r="D16" i="9"/>
  <c r="C10" i="9"/>
  <c r="B18" i="9"/>
  <c r="B16" i="9"/>
  <c r="B10" i="9"/>
  <c r="D22" i="5"/>
  <c r="E22" i="5"/>
  <c r="J3" i="5"/>
  <c r="J4" i="5"/>
  <c r="J5" i="5"/>
  <c r="J8" i="5"/>
  <c r="J10" i="5"/>
  <c r="J13" i="5"/>
  <c r="J16" i="5"/>
  <c r="J18" i="5"/>
  <c r="J24" i="5"/>
  <c r="J25" i="5"/>
  <c r="J26" i="5"/>
  <c r="J27" i="5"/>
  <c r="J28" i="5"/>
  <c r="I3" i="5"/>
  <c r="I4" i="5"/>
  <c r="I5" i="5"/>
  <c r="I8" i="5"/>
  <c r="I10" i="5"/>
  <c r="I13" i="5"/>
  <c r="I14" i="5"/>
  <c r="I16" i="5"/>
  <c r="I18" i="5"/>
  <c r="I22" i="5"/>
  <c r="I24" i="5"/>
  <c r="I25" i="5"/>
  <c r="I26" i="5"/>
  <c r="I27" i="5"/>
  <c r="I28" i="5"/>
  <c r="G9" i="5"/>
  <c r="G12" i="5"/>
  <c r="G15" i="5"/>
  <c r="G17" i="5"/>
  <c r="H3" i="5"/>
  <c r="H4" i="5"/>
  <c r="H5" i="5"/>
  <c r="H8" i="5"/>
  <c r="H10" i="5"/>
  <c r="H13" i="5"/>
  <c r="H14" i="5"/>
  <c r="H16" i="5"/>
  <c r="H18" i="5"/>
  <c r="H22" i="5"/>
  <c r="H24" i="5"/>
  <c r="H25" i="5"/>
  <c r="H26" i="5"/>
  <c r="H27" i="5"/>
  <c r="H28" i="5"/>
  <c r="F3" i="5"/>
  <c r="F4" i="5"/>
  <c r="F5" i="5"/>
  <c r="F8" i="5"/>
  <c r="F10" i="5"/>
  <c r="F13" i="5"/>
  <c r="F14" i="5"/>
  <c r="F16" i="5"/>
  <c r="F18" i="5"/>
  <c r="F22" i="5"/>
  <c r="F24" i="5"/>
  <c r="F25" i="5"/>
  <c r="F26" i="5"/>
  <c r="F27" i="5"/>
  <c r="F28" i="5"/>
  <c r="E3" i="5"/>
  <c r="L24" i="5"/>
  <c r="L25" i="5"/>
  <c r="D3" i="5"/>
  <c r="D4" i="5"/>
  <c r="E4" i="5"/>
  <c r="D5" i="5"/>
  <c r="E5" i="5"/>
  <c r="C7" i="5"/>
  <c r="D8" i="5"/>
  <c r="E8" i="5"/>
  <c r="C9" i="5"/>
  <c r="L9" i="5" s="1"/>
  <c r="D10" i="5"/>
  <c r="E10" i="5"/>
  <c r="C12" i="5"/>
  <c r="D13" i="5"/>
  <c r="E13" i="5"/>
  <c r="D14" i="5"/>
  <c r="E14" i="5"/>
  <c r="C15" i="5"/>
  <c r="L15" i="5" s="1"/>
  <c r="D16" i="5"/>
  <c r="E16" i="5"/>
  <c r="C17" i="5"/>
  <c r="L17" i="5" s="1"/>
  <c r="D18" i="5"/>
  <c r="E18" i="5"/>
  <c r="C21" i="5"/>
  <c r="D24" i="5"/>
  <c r="E24" i="5"/>
  <c r="D25" i="5"/>
  <c r="E25" i="5"/>
  <c r="D26" i="5"/>
  <c r="E26" i="5"/>
  <c r="D27" i="5"/>
  <c r="E27" i="5"/>
  <c r="D28" i="5"/>
  <c r="E28" i="5"/>
  <c r="B25" i="5"/>
  <c r="B26" i="5"/>
  <c r="B27" i="5"/>
  <c r="B28" i="5"/>
  <c r="B24" i="5"/>
  <c r="B22" i="5"/>
  <c r="B13" i="5"/>
  <c r="B14" i="5"/>
  <c r="B16" i="5"/>
  <c r="B18" i="5"/>
  <c r="B8" i="5"/>
  <c r="B10" i="5"/>
  <c r="B4" i="5"/>
  <c r="B5" i="5"/>
  <c r="B3" i="5"/>
  <c r="S17" i="9" l="1"/>
  <c r="C12" i="14"/>
  <c r="C7" i="14"/>
  <c r="R8" i="9"/>
  <c r="B5" i="7" s="1"/>
  <c r="C2" i="14"/>
  <c r="R13" i="9"/>
  <c r="S13" i="9" s="1"/>
  <c r="R28" i="9"/>
  <c r="S28" i="9" s="1"/>
  <c r="R27" i="9"/>
  <c r="S27" i="9" s="1"/>
  <c r="R22" i="9"/>
  <c r="B8" i="7" s="1"/>
  <c r="B4" i="7"/>
  <c r="B3" i="7"/>
  <c r="R16" i="9"/>
  <c r="R18" i="9"/>
  <c r="R10" i="9"/>
  <c r="L3" i="5"/>
  <c r="L5" i="5"/>
  <c r="B2" i="7" s="1"/>
  <c r="L8" i="5"/>
  <c r="L10" i="5"/>
  <c r="L13" i="5"/>
  <c r="L14" i="5"/>
  <c r="L16" i="5"/>
  <c r="L18" i="5"/>
  <c r="B29" i="5"/>
  <c r="L12" i="5"/>
  <c r="S12" i="9" s="1"/>
  <c r="L27" i="5"/>
  <c r="L28" i="5"/>
  <c r="D29" i="5"/>
  <c r="B7" i="7" l="1"/>
  <c r="C27" i="14"/>
  <c r="S16" i="9"/>
  <c r="S18" i="9"/>
  <c r="B6" i="7"/>
  <c r="J22" i="5"/>
  <c r="L22" i="5" s="1"/>
  <c r="J14" i="5"/>
  <c r="L26" i="5"/>
  <c r="F29" i="5"/>
  <c r="L29" i="5"/>
  <c r="E29" i="5"/>
  <c r="J29" i="5" l="1"/>
  <c r="I29" i="5"/>
  <c r="H29" i="5"/>
</calcChain>
</file>

<file path=xl/sharedStrings.xml><?xml version="1.0" encoding="utf-8"?>
<sst xmlns="http://schemas.openxmlformats.org/spreadsheetml/2006/main" count="781" uniqueCount="135">
  <si>
    <t>Cumulative 2022 + 2023</t>
  </si>
  <si>
    <t>Completed Projects:</t>
  </si>
  <si>
    <t>2022 -2023 Measured Summer Peak Savings (KW):</t>
  </si>
  <si>
    <t>2022 -2023 Measured Summer Net Peak Savings (KW):</t>
  </si>
  <si>
    <t>2022- 2023 Forecasted Summer Peak Savings (KW):</t>
  </si>
  <si>
    <t>2022- 2023 Forecasted Summer Net Peak Savings (KW):</t>
  </si>
  <si>
    <t>2022 -2023 Total System Benefit (Measured)</t>
  </si>
  <si>
    <t>2022 -2023 Total System Benefit (Forecast)</t>
  </si>
  <si>
    <t>2023 YTD</t>
  </si>
  <si>
    <t>MCE</t>
  </si>
  <si>
    <t>PG&amp;E</t>
  </si>
  <si>
    <t>SCE</t>
  </si>
  <si>
    <t>SDG&amp;E</t>
  </si>
  <si>
    <t>Measured Summer Peak Savings (KW):</t>
  </si>
  <si>
    <t>Measured Summer Net Peak Savings (KW):</t>
  </si>
  <si>
    <t>Forecasted Summer Net Peak Savings (KW):</t>
  </si>
  <si>
    <t>Total System Benefit (Measured)</t>
  </si>
  <si>
    <t>Total System Benefit (Forecast)</t>
  </si>
  <si>
    <t>Metric</t>
  </si>
  <si>
    <t>Reported Monthly</t>
  </si>
  <si>
    <t>Reported Quarterly</t>
  </si>
  <si>
    <t>YTD (PY 2022)</t>
  </si>
  <si>
    <t>Description</t>
  </si>
  <si>
    <t>Enrollments</t>
  </si>
  <si>
    <t> </t>
  </si>
  <si>
    <t>Enrolled Aggregators</t>
  </si>
  <si>
    <t>Yes</t>
  </si>
  <si>
    <t>Aggregators (entities that enroll in Market Access programs, submit projects for savings measurement and are paid based on the savings they achieve) that have entered an agreement to install projects</t>
  </si>
  <si>
    <t>Pipeline Projects</t>
  </si>
  <si>
    <t>Number of projects with reserved funds for an incentive, pending installation</t>
  </si>
  <si>
    <t>Completed (installed) Projects</t>
  </si>
  <si>
    <t xml:space="preserve">Number of grid operational projects that are being measured for savings. </t>
  </si>
  <si>
    <t>Demand Savings</t>
  </si>
  <si>
    <t>Measured Summer Peak Savings (kW)</t>
  </si>
  <si>
    <t>Average demand savings of installed projects between 4-9pm for each month between June 1 and Sept.30. Averaged across all peak hours of the month. Measured in kWh/hr.</t>
  </si>
  <si>
    <t>Forecasted Summer Peak Savings (kW)</t>
  </si>
  <si>
    <t>Forecasted summer peak savings across all installed projects (4-9pm)</t>
  </si>
  <si>
    <t>Measured Summer Net Peak Savings (kW)</t>
  </si>
  <si>
    <t>Average demand savings of installed projects for the reporting period. Averaged across all net peak hours (7-9pm)</t>
  </si>
  <si>
    <t>Forecasted Summer Net Peak Savings (kW)</t>
  </si>
  <si>
    <t>Forecasted summer net peak savings across all installed projects (7-9pm)</t>
  </si>
  <si>
    <t>Energy Savings</t>
  </si>
  <si>
    <t>Measured First Year Savings (kWh)</t>
  </si>
  <si>
    <t>Measured first year kWh savings across all installed projects</t>
  </si>
  <si>
    <t>Forecasted First Year Savings (kWh)</t>
  </si>
  <si>
    <t>Forecasted first year kWh savings across all installed projects</t>
  </si>
  <si>
    <t>Forecasted Lifecycle Savings (kWh)</t>
  </si>
  <si>
    <t>Forecasted lifecycle kWh savings across all installed projects</t>
  </si>
  <si>
    <t>Measured Summer Peak Energy Savings (kWh)</t>
  </si>
  <si>
    <t>Sum of energy savings (kWh) of installed projects between 4-9pm for each month from June 1 through September 30</t>
  </si>
  <si>
    <t>Forecasted Summer Peak Energy Savings (kWh)</t>
  </si>
  <si>
    <t xml:space="preserve">Sum of forecasted energy savings (kWh) of installed projects between 4-9pm from June 1 through September 30.  </t>
  </si>
  <si>
    <t>Measured Summer Net Peak Energy Savings (kWh)</t>
  </si>
  <si>
    <t>Sum of energy savings (kWh) of installed projects between 7-9pm for each month  from June 1 through September 30.</t>
  </si>
  <si>
    <t>Forecasted Summer Net Peak Energy Savings (kWh)</t>
  </si>
  <si>
    <t>Sum of forecasted energy savings (kWh) of installed projects between 7-9pm from June 1 through September 30.</t>
  </si>
  <si>
    <t>Average Estimated Useful Life</t>
  </si>
  <si>
    <t>For all installed projects</t>
  </si>
  <si>
    <t>TSB</t>
  </si>
  <si>
    <t>Total System Benefit ($)</t>
  </si>
  <si>
    <t>Measured TSB from installed projects to date using CPUC adopted avoided costs</t>
  </si>
  <si>
    <t>Forecasted Total System Benefit</t>
  </si>
  <si>
    <t>Forecasted TSB from installed projects using CPUC adopted avoided costs</t>
  </si>
  <si>
    <t>Budget Utilization</t>
  </si>
  <si>
    <t>Program Budget ($)</t>
  </si>
  <si>
    <t xml:space="preserve">Total budget from advice letter approved </t>
  </si>
  <si>
    <t>Aggregator Payments ($)</t>
  </si>
  <si>
    <t>Payments made to aggregators (entities that enroll in Market Access programs, submit projects for savings measurement and are paid based on the savings they achieve) to date</t>
  </si>
  <si>
    <t>Forecasted Aggregator Payments ($)</t>
  </si>
  <si>
    <t>Total payments expected for installed projects including payments to date</t>
  </si>
  <si>
    <t>Budget Reserved ($)</t>
  </si>
  <si>
    <t>Budget reserved for pipeline projects</t>
  </si>
  <si>
    <t>Program Spending (Non-Incentive) ($)</t>
  </si>
  <si>
    <t>Budget spent on all non-incentive costs (program expenditures not including payments to aggregators, defined above)</t>
  </si>
  <si>
    <t>Remaining Budget Available ($)</t>
  </si>
  <si>
    <t>Budget available at closing of reporting month. Calculated as total program budget minus aggregator payments, budget reserved, and admin spending  to date</t>
  </si>
  <si>
    <t>January</t>
  </si>
  <si>
    <t>February</t>
  </si>
  <si>
    <t>March</t>
  </si>
  <si>
    <t>Q1</t>
  </si>
  <si>
    <t>April</t>
  </si>
  <si>
    <t>May</t>
  </si>
  <si>
    <t>June</t>
  </si>
  <si>
    <t>Q2</t>
  </si>
  <si>
    <t>July</t>
  </si>
  <si>
    <t>August</t>
  </si>
  <si>
    <t>September</t>
  </si>
  <si>
    <t>Q3</t>
  </si>
  <si>
    <t>October</t>
  </si>
  <si>
    <t>November</t>
  </si>
  <si>
    <t>December</t>
  </si>
  <si>
    <t>Q4</t>
  </si>
  <si>
    <t>2022 + 2023 Combined</t>
  </si>
  <si>
    <t>Enrolled Implementers</t>
  </si>
  <si>
    <t>--</t>
  </si>
  <si>
    <t>Completed Projects</t>
  </si>
  <si>
    <t>Implementer Payments ($)</t>
  </si>
  <si>
    <t>Forecasted Implementer Payments ($)</t>
  </si>
  <si>
    <t>Admin Spending ($)</t>
  </si>
  <si>
    <t>2022 Year End</t>
  </si>
  <si>
    <t>Cumulative '22 + '23</t>
  </si>
  <si>
    <t>N/A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</si>
  <si>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</si>
  <si>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</si>
  <si>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</si>
  <si>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</si>
  <si>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</si>
  <si>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</si>
  <si>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</si>
  <si>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</si>
  <si>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</si>
  <si>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</si>
  <si>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</si>
  <si>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Cumulative '22  + '23</t>
  </si>
  <si>
    <t>Q1 2023</t>
  </si>
  <si>
    <t>Q2 2023</t>
  </si>
  <si>
    <t>Q3 2023</t>
  </si>
  <si>
    <t>Q4 2023</t>
  </si>
  <si>
    <t>Measured Summer Peak Savings (kW) 2</t>
  </si>
  <si>
    <t>Measured Summer Net Peak Savings (kW) 2</t>
  </si>
  <si>
    <t>Measured First Year Savings (kWh) 2</t>
  </si>
  <si>
    <t>Measured Summer Peak Energy Savings (kWh) 2</t>
  </si>
  <si>
    <t>Measured Summer Net Peak Energy Savings (kWh) 2</t>
  </si>
  <si>
    <t>Budget Reserved ($) 1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</si>
  <si>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Budget Reserved represents Aggregator Payment commitments reserved during that month, which are subject to change depending on performance.</t>
    </r>
  </si>
  <si>
    <r>
      <rPr>
        <vertAlign val="superscript"/>
        <sz val="11"/>
        <color theme="1"/>
        <rFont val="Calibri"/>
        <family val="2"/>
        <scheme val="minor"/>
      </rPr>
      <t xml:space="preserve">      2</t>
    </r>
    <r>
      <rPr>
        <sz val="11"/>
        <color theme="1"/>
        <rFont val="Calibri"/>
        <family val="2"/>
        <scheme val="minor"/>
      </rPr>
      <t xml:space="preserve"> Measured savings are based on population NMEC methodology and not all projects have reached payment approval process.  </t>
    </r>
  </si>
  <si>
    <t>YTD</t>
  </si>
  <si>
    <t xml:space="preserve"> Total Q2</t>
  </si>
  <si>
    <t>Total Q3</t>
  </si>
  <si>
    <t>Total Q4</t>
  </si>
  <si>
    <t>Forecasted Total System Benefit ($)</t>
  </si>
  <si>
    <t>Program Budget ($) - 2022 Only</t>
  </si>
  <si>
    <t>Q4 2022</t>
  </si>
  <si>
    <t>Incomplete</t>
  </si>
  <si>
    <t xml:space="preserve"> $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</si>
</sst>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[$$-409]* #,##0.00_);_([$$-409]* \(#,##0.00\);_([$$-409]* &quot;-&quot;??_);_(@_)"/>
    <numFmt numFmtId="167" formatCode="_(* #,##0_);_(* \(#,##0\);_(* &quot;-&quot;??_);_(@_)"/>
    <numFmt numFmtId="168" formatCode="&quot;$&quot;#,##0.00"/>
    <numFmt numFmtId="169" formatCode="&quot;$&quot;#,##0"/>
    <numFmt numFmtId="171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theme="0"/>
      <name val="Calibri"/>
    </font>
    <font>
      <b/>
      <sz val="11"/>
      <color theme="1"/>
      <name val="Calibri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FFFFFF"/>
      <name val="Calibri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333333"/>
      <name val="Calibri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594E"/>
        <bgColor rgb="FF00594E"/>
      </patternFill>
    </fill>
    <fill>
      <patternFill patternType="solid">
        <fgColor rgb="FF00927E"/>
        <bgColor rgb="FF00927E"/>
      </patternFill>
    </fill>
    <fill>
      <patternFill patternType="solid">
        <fgColor rgb="FFD0CECE"/>
        <bgColor rgb="FFD0CECE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1">
    <xf numFmtId="0" fontId="0" fillId="0" borderId="0" xfId="0"/>
    <xf numFmtId="0" fontId="3" fillId="0" borderId="1" xfId="0" applyFont="1" applyBorder="1"/>
    <xf numFmtId="0" fontId="4" fillId="0" borderId="5" xfId="0" applyFont="1" applyBorder="1"/>
    <xf numFmtId="0" fontId="5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3" fillId="0" borderId="11" xfId="0" applyFont="1" applyBorder="1"/>
    <xf numFmtId="0" fontId="7" fillId="0" borderId="11" xfId="0" applyFont="1" applyBorder="1"/>
    <xf numFmtId="0" fontId="3" fillId="0" borderId="5" xfId="0" applyFont="1" applyBorder="1"/>
    <xf numFmtId="0" fontId="0" fillId="0" borderId="5" xfId="0" applyBorder="1"/>
    <xf numFmtId="0" fontId="3" fillId="5" borderId="5" xfId="0" applyFont="1" applyFill="1" applyBorder="1"/>
    <xf numFmtId="0" fontId="5" fillId="0" borderId="5" xfId="0" applyFont="1" applyBorder="1" applyAlignment="1">
      <alignment horizontal="left" indent="1"/>
    </xf>
    <xf numFmtId="2" fontId="0" fillId="0" borderId="5" xfId="0" applyNumberFormat="1" applyBorder="1"/>
    <xf numFmtId="0" fontId="6" fillId="0" borderId="5" xfId="0" applyFont="1" applyBorder="1" applyAlignment="1">
      <alignment horizontal="left" indent="1"/>
    </xf>
    <xf numFmtId="44" fontId="0" fillId="0" borderId="5" xfId="0" applyNumberFormat="1" applyBorder="1"/>
    <xf numFmtId="164" fontId="0" fillId="0" borderId="0" xfId="0" applyNumberFormat="1"/>
    <xf numFmtId="44" fontId="0" fillId="0" borderId="0" xfId="0" applyNumberFormat="1"/>
    <xf numFmtId="165" fontId="0" fillId="0" borderId="5" xfId="1" applyNumberFormat="1" applyFont="1" applyBorder="1"/>
    <xf numFmtId="0" fontId="3" fillId="0" borderId="5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5" fillId="0" borderId="10" xfId="0" applyFont="1" applyBorder="1"/>
    <xf numFmtId="0" fontId="5" fillId="0" borderId="11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19" xfId="0" applyFont="1" applyBorder="1"/>
    <xf numFmtId="0" fontId="4" fillId="0" borderId="21" xfId="0" applyFont="1" applyBorder="1"/>
    <xf numFmtId="0" fontId="8" fillId="2" borderId="5" xfId="0" applyFont="1" applyFill="1" applyBorder="1"/>
    <xf numFmtId="0" fontId="8" fillId="3" borderId="15" xfId="0" applyFont="1" applyFill="1" applyBorder="1"/>
    <xf numFmtId="0" fontId="9" fillId="0" borderId="15" xfId="0" applyFont="1" applyBorder="1" applyAlignment="1">
      <alignment horizontal="left"/>
    </xf>
    <xf numFmtId="2" fontId="9" fillId="0" borderId="15" xfId="0" applyNumberFormat="1" applyFont="1" applyBorder="1" applyAlignment="1">
      <alignment horizontal="left"/>
    </xf>
    <xf numFmtId="2" fontId="10" fillId="0" borderId="15" xfId="0" applyNumberFormat="1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5" fillId="0" borderId="0" xfId="0" applyFont="1"/>
    <xf numFmtId="0" fontId="5" fillId="0" borderId="8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8" fontId="5" fillId="0" borderId="0" xfId="0" applyNumberFormat="1" applyFont="1"/>
    <xf numFmtId="3" fontId="5" fillId="0" borderId="0" xfId="0" applyNumberFormat="1" applyFont="1"/>
    <xf numFmtId="3" fontId="5" fillId="0" borderId="6" xfId="0" applyNumberFormat="1" applyFont="1" applyBorder="1"/>
    <xf numFmtId="3" fontId="5" fillId="0" borderId="7" xfId="0" applyNumberFormat="1" applyFont="1" applyBorder="1"/>
    <xf numFmtId="6" fontId="5" fillId="0" borderId="0" xfId="0" applyNumberFormat="1" applyFont="1"/>
    <xf numFmtId="6" fontId="5" fillId="0" borderId="6" xfId="0" applyNumberFormat="1" applyFont="1" applyBorder="1"/>
    <xf numFmtId="6" fontId="5" fillId="0" borderId="7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left" indent="1"/>
    </xf>
    <xf numFmtId="0" fontId="0" fillId="0" borderId="6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166" fontId="0" fillId="0" borderId="0" xfId="0" applyNumberFormat="1"/>
    <xf numFmtId="166" fontId="0" fillId="0" borderId="6" xfId="0" applyNumberFormat="1" applyBorder="1"/>
    <xf numFmtId="0" fontId="7" fillId="0" borderId="0" xfId="0" applyFont="1"/>
    <xf numFmtId="0" fontId="0" fillId="0" borderId="22" xfId="0" applyBorder="1" applyAlignment="1">
      <alignment horizontal="center" vertical="center"/>
    </xf>
    <xf numFmtId="44" fontId="0" fillId="0" borderId="0" xfId="2" applyFont="1" applyBorder="1"/>
    <xf numFmtId="44" fontId="0" fillId="0" borderId="6" xfId="2" applyFont="1" applyFill="1" applyBorder="1"/>
    <xf numFmtId="44" fontId="0" fillId="0" borderId="7" xfId="2" applyFont="1" applyBorder="1"/>
    <xf numFmtId="8" fontId="5" fillId="0" borderId="7" xfId="0" applyNumberFormat="1" applyFont="1" applyBorder="1"/>
    <xf numFmtId="44" fontId="0" fillId="0" borderId="22" xfId="2" applyFont="1" applyBorder="1"/>
    <xf numFmtId="44" fontId="0" fillId="0" borderId="0" xfId="2" applyFont="1" applyBorder="1" applyAlignment="1">
      <alignment horizontal="center" vertical="center"/>
    </xf>
    <xf numFmtId="44" fontId="0" fillId="0" borderId="7" xfId="2" applyFont="1" applyBorder="1" applyAlignment="1">
      <alignment horizontal="center" vertical="center"/>
    </xf>
    <xf numFmtId="44" fontId="0" fillId="0" borderId="22" xfId="2" applyFont="1" applyBorder="1" applyAlignment="1">
      <alignment horizontal="center" vertical="center"/>
    </xf>
    <xf numFmtId="44" fontId="5" fillId="0" borderId="0" xfId="2" applyFont="1" applyFill="1" applyBorder="1" applyAlignment="1"/>
    <xf numFmtId="44" fontId="5" fillId="0" borderId="6" xfId="0" applyNumberFormat="1" applyFont="1" applyBorder="1" applyAlignment="1">
      <alignment horizontal="left"/>
    </xf>
    <xf numFmtId="44" fontId="0" fillId="0" borderId="7" xfId="0" applyNumberFormat="1" applyBorder="1" applyAlignment="1">
      <alignment horizontal="left"/>
    </xf>
    <xf numFmtId="44" fontId="0" fillId="0" borderId="0" xfId="2" applyFont="1" applyFill="1" applyBorder="1"/>
    <xf numFmtId="44" fontId="0" fillId="0" borderId="6" xfId="0" applyNumberFormat="1" applyBorder="1"/>
    <xf numFmtId="44" fontId="0" fillId="0" borderId="8" xfId="2" applyFont="1" applyBorder="1" applyAlignment="1">
      <alignment horizontal="center" vertical="center"/>
    </xf>
    <xf numFmtId="44" fontId="0" fillId="0" borderId="9" xfId="0" applyNumberFormat="1" applyBorder="1"/>
    <xf numFmtId="44" fontId="0" fillId="0" borderId="9" xfId="2" applyFont="1" applyFill="1" applyBorder="1"/>
    <xf numFmtId="44" fontId="5" fillId="0" borderId="8" xfId="0" applyNumberFormat="1" applyFont="1" applyBorder="1"/>
    <xf numFmtId="44" fontId="0" fillId="0" borderId="10" xfId="0" applyNumberFormat="1" applyBorder="1"/>
    <xf numFmtId="0" fontId="8" fillId="2" borderId="13" xfId="0" applyFont="1" applyFill="1" applyBorder="1"/>
    <xf numFmtId="0" fontId="8" fillId="2" borderId="14" xfId="0" applyFont="1" applyFill="1" applyBorder="1"/>
    <xf numFmtId="0" fontId="11" fillId="3" borderId="0" xfId="0" applyFont="1" applyFill="1"/>
    <xf numFmtId="0" fontId="8" fillId="3" borderId="6" xfId="0" applyFont="1" applyFill="1" applyBorder="1"/>
    <xf numFmtId="167" fontId="12" fillId="0" borderId="6" xfId="0" applyNumberFormat="1" applyFont="1" applyBorder="1"/>
    <xf numFmtId="44" fontId="10" fillId="4" borderId="0" xfId="0" applyNumberFormat="1" applyFont="1" applyFill="1"/>
    <xf numFmtId="44" fontId="12" fillId="0" borderId="6" xfId="0" applyNumberFormat="1" applyFont="1" applyBorder="1"/>
    <xf numFmtId="44" fontId="12" fillId="4" borderId="6" xfId="0" applyNumberFormat="1" applyFont="1" applyFill="1" applyBorder="1"/>
    <xf numFmtId="44" fontId="10" fillId="0" borderId="0" xfId="0" applyNumberFormat="1" applyFont="1"/>
    <xf numFmtId="44" fontId="12" fillId="4" borderId="16" xfId="0" applyNumberFormat="1" applyFont="1" applyFill="1" applyBorder="1"/>
    <xf numFmtId="0" fontId="12" fillId="4" borderId="6" xfId="0" applyFont="1" applyFill="1" applyBorder="1"/>
    <xf numFmtId="0" fontId="10" fillId="0" borderId="0" xfId="0" applyFont="1" applyAlignment="1">
      <alignment horizontal="right"/>
    </xf>
    <xf numFmtId="0" fontId="12" fillId="0" borderId="6" xfId="0" applyFont="1" applyBorder="1"/>
    <xf numFmtId="0" fontId="10" fillId="3" borderId="0" xfId="0" applyFont="1" applyFill="1"/>
    <xf numFmtId="2" fontId="10" fillId="4" borderId="0" xfId="0" applyNumberFormat="1" applyFont="1" applyFill="1"/>
    <xf numFmtId="2" fontId="12" fillId="0" borderId="6" xfId="0" applyNumberFormat="1" applyFont="1" applyBorder="1"/>
    <xf numFmtId="2" fontId="12" fillId="4" borderId="6" xfId="0" applyNumberFormat="1" applyFont="1" applyFill="1" applyBorder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" fontId="10" fillId="0" borderId="0" xfId="0" applyNumberFormat="1" applyFont="1"/>
    <xf numFmtId="1" fontId="10" fillId="4" borderId="0" xfId="0" applyNumberFormat="1" applyFont="1" applyFill="1"/>
    <xf numFmtId="1" fontId="11" fillId="3" borderId="0" xfId="0" applyNumberFormat="1" applyFont="1" applyFill="1"/>
    <xf numFmtId="4" fontId="10" fillId="0" borderId="0" xfId="0" applyNumberFormat="1" applyFont="1" applyAlignment="1">
      <alignment horizontal="right"/>
    </xf>
    <xf numFmtId="4" fontId="12" fillId="4" borderId="6" xfId="0" applyNumberFormat="1" applyFont="1" applyFill="1" applyBorder="1"/>
    <xf numFmtId="4" fontId="10" fillId="0" borderId="0" xfId="0" applyNumberFormat="1" applyFont="1"/>
    <xf numFmtId="4" fontId="12" fillId="0" borderId="6" xfId="0" applyNumberFormat="1" applyFont="1" applyBorder="1"/>
    <xf numFmtId="44" fontId="10" fillId="0" borderId="0" xfId="0" applyNumberFormat="1" applyFont="1" applyAlignment="1">
      <alignment horizontal="right"/>
    </xf>
    <xf numFmtId="164" fontId="11" fillId="3" borderId="0" xfId="0" applyNumberFormat="1" applyFont="1" applyFill="1"/>
    <xf numFmtId="164" fontId="8" fillId="3" borderId="6" xfId="0" applyNumberFormat="1" applyFont="1" applyFill="1" applyBorder="1"/>
    <xf numFmtId="164" fontId="10" fillId="3" borderId="0" xfId="0" applyNumberFormat="1" applyFont="1" applyFill="1"/>
    <xf numFmtId="164" fontId="10" fillId="0" borderId="0" xfId="0" applyNumberFormat="1" applyFont="1"/>
    <xf numFmtId="164" fontId="10" fillId="0" borderId="6" xfId="0" applyNumberFormat="1" applyFont="1" applyBorder="1"/>
    <xf numFmtId="164" fontId="10" fillId="4" borderId="6" xfId="0" applyNumberFormat="1" applyFont="1" applyFill="1" applyBorder="1"/>
    <xf numFmtId="164" fontId="12" fillId="4" borderId="6" xfId="0" applyNumberFormat="1" applyFont="1" applyFill="1" applyBorder="1"/>
    <xf numFmtId="164" fontId="12" fillId="0" borderId="6" xfId="0" applyNumberFormat="1" applyFont="1" applyBorder="1"/>
    <xf numFmtId="44" fontId="10" fillId="0" borderId="12" xfId="0" applyNumberFormat="1" applyFont="1" applyBorder="1"/>
    <xf numFmtId="44" fontId="12" fillId="0" borderId="16" xfId="0" applyNumberFormat="1" applyFont="1" applyBorder="1"/>
    <xf numFmtId="1" fontId="0" fillId="0" borderId="0" xfId="0" applyNumberFormat="1"/>
    <xf numFmtId="1" fontId="0" fillId="0" borderId="7" xfId="0" applyNumberFormat="1" applyBorder="1"/>
    <xf numFmtId="2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5" borderId="5" xfId="0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44" fontId="13" fillId="0" borderId="22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167" fontId="4" fillId="6" borderId="13" xfId="1" applyNumberFormat="1" applyFont="1" applyFill="1" applyBorder="1" applyAlignment="1">
      <alignment horizontal="center"/>
    </xf>
    <xf numFmtId="167" fontId="4" fillId="6" borderId="14" xfId="1" applyNumberFormat="1" applyFont="1" applyFill="1" applyBorder="1" applyAlignment="1">
      <alignment horizontal="center"/>
    </xf>
    <xf numFmtId="167" fontId="4" fillId="6" borderId="23" xfId="1" applyNumberFormat="1" applyFont="1" applyFill="1" applyBorder="1" applyAlignment="1">
      <alignment horizontal="center"/>
    </xf>
    <xf numFmtId="167" fontId="4" fillId="6" borderId="24" xfId="1" applyNumberFormat="1" applyFont="1" applyFill="1" applyBorder="1" applyAlignment="1">
      <alignment horizontal="center"/>
    </xf>
    <xf numFmtId="167" fontId="4" fillId="6" borderId="24" xfId="1" applyNumberFormat="1" applyFont="1" applyFill="1" applyBorder="1" applyAlignment="1">
      <alignment horizontal="center" wrapText="1"/>
    </xf>
    <xf numFmtId="0" fontId="4" fillId="0" borderId="0" xfId="0" applyFont="1"/>
    <xf numFmtId="0" fontId="3" fillId="7" borderId="8" xfId="0" applyFont="1" applyFill="1" applyBorder="1"/>
    <xf numFmtId="167" fontId="0" fillId="7" borderId="25" xfId="1" applyNumberFormat="1" applyFont="1" applyFill="1" applyBorder="1"/>
    <xf numFmtId="167" fontId="0" fillId="7" borderId="26" xfId="1" applyNumberFormat="1" applyFont="1" applyFill="1" applyBorder="1"/>
    <xf numFmtId="0" fontId="5" fillId="0" borderId="27" xfId="0" applyFont="1" applyBorder="1" applyAlignment="1">
      <alignment horizontal="left" indent="1"/>
    </xf>
    <xf numFmtId="167" fontId="0" fillId="0" borderId="28" xfId="1" applyNumberFormat="1" applyFont="1" applyBorder="1"/>
    <xf numFmtId="167" fontId="0" fillId="0" borderId="28" xfId="1" applyNumberFormat="1" applyFont="1" applyFill="1" applyBorder="1"/>
    <xf numFmtId="0" fontId="6" fillId="0" borderId="27" xfId="0" applyFont="1" applyBorder="1" applyAlignment="1">
      <alignment horizontal="left" indent="1"/>
    </xf>
    <xf numFmtId="0" fontId="7" fillId="7" borderId="8" xfId="0" applyFont="1" applyFill="1" applyBorder="1"/>
    <xf numFmtId="164" fontId="0" fillId="0" borderId="28" xfId="2" applyNumberFormat="1" applyFont="1" applyBorder="1"/>
    <xf numFmtId="0" fontId="6" fillId="0" borderId="29" xfId="0" applyFont="1" applyBorder="1" applyAlignment="1">
      <alignment horizontal="left" indent="1"/>
    </xf>
    <xf numFmtId="164" fontId="0" fillId="0" borderId="0" xfId="2" applyNumberFormat="1" applyFont="1" applyBorder="1"/>
    <xf numFmtId="167" fontId="0" fillId="0" borderId="0" xfId="1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4" xfId="0" applyFont="1" applyBorder="1" applyAlignment="1">
      <alignment wrapText="1"/>
    </xf>
    <xf numFmtId="0" fontId="3" fillId="0" borderId="27" xfId="0" applyFont="1" applyBorder="1"/>
    <xf numFmtId="0" fontId="0" fillId="0" borderId="34" xfId="0" applyBorder="1"/>
    <xf numFmtId="166" fontId="0" fillId="0" borderId="34" xfId="0" applyNumberFormat="1" applyBorder="1"/>
    <xf numFmtId="2" fontId="0" fillId="0" borderId="6" xfId="0" applyNumberFormat="1" applyBorder="1"/>
    <xf numFmtId="0" fontId="7" fillId="0" borderId="27" xfId="0" applyFont="1" applyBorder="1"/>
    <xf numFmtId="0" fontId="0" fillId="0" borderId="12" xfId="0" applyBorder="1"/>
    <xf numFmtId="0" fontId="0" fillId="0" borderId="16" xfId="0" applyBorder="1"/>
    <xf numFmtId="0" fontId="0" fillId="0" borderId="15" xfId="0" applyBorder="1"/>
    <xf numFmtId="0" fontId="0" fillId="0" borderId="35" xfId="0" applyBorder="1"/>
    <xf numFmtId="8" fontId="0" fillId="0" borderId="5" xfId="0" applyNumberFormat="1" applyBorder="1"/>
    <xf numFmtId="6" fontId="0" fillId="0" borderId="5" xfId="0" applyNumberFormat="1" applyBorder="1"/>
    <xf numFmtId="0" fontId="6" fillId="0" borderId="23" xfId="0" applyFont="1" applyBorder="1" applyAlignment="1">
      <alignment horizontal="left" indent="1"/>
    </xf>
    <xf numFmtId="44" fontId="0" fillId="0" borderId="23" xfId="0" applyNumberFormat="1" applyBorder="1"/>
    <xf numFmtId="0" fontId="0" fillId="5" borderId="23" xfId="0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0" fillId="0" borderId="0" xfId="0" applyAlignment="1">
      <alignment wrapText="1"/>
    </xf>
    <xf numFmtId="166" fontId="0" fillId="0" borderId="5" xfId="0" applyNumberFormat="1" applyBorder="1"/>
    <xf numFmtId="0" fontId="4" fillId="0" borderId="30" xfId="0" applyFont="1" applyBorder="1"/>
    <xf numFmtId="0" fontId="0" fillId="0" borderId="30" xfId="0" applyBorder="1"/>
    <xf numFmtId="0" fontId="0" fillId="5" borderId="30" xfId="0" applyFill="1" applyBorder="1" applyAlignment="1">
      <alignment horizontal="center"/>
    </xf>
    <xf numFmtId="2" fontId="0" fillId="0" borderId="30" xfId="0" applyNumberFormat="1" applyBorder="1"/>
    <xf numFmtId="44" fontId="0" fillId="0" borderId="30" xfId="0" applyNumberFormat="1" applyBorder="1"/>
    <xf numFmtId="44" fontId="0" fillId="0" borderId="31" xfId="0" applyNumberFormat="1" applyBorder="1"/>
    <xf numFmtId="2" fontId="0" fillId="0" borderId="16" xfId="0" applyNumberFormat="1" applyBorder="1"/>
    <xf numFmtId="0" fontId="15" fillId="0" borderId="0" xfId="0" applyFont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6" fillId="2" borderId="30" xfId="0" applyFont="1" applyFill="1" applyBorder="1"/>
    <xf numFmtId="0" fontId="16" fillId="2" borderId="31" xfId="0" applyFont="1" applyFill="1" applyBorder="1"/>
    <xf numFmtId="0" fontId="16" fillId="2" borderId="13" xfId="0" applyFont="1" applyFill="1" applyBorder="1"/>
    <xf numFmtId="0" fontId="16" fillId="2" borderId="23" xfId="0" applyFont="1" applyFill="1" applyBorder="1"/>
    <xf numFmtId="0" fontId="16" fillId="2" borderId="14" xfId="0" applyFont="1" applyFill="1" applyBorder="1"/>
    <xf numFmtId="0" fontId="16" fillId="2" borderId="23" xfId="0" applyFont="1" applyFill="1" applyBorder="1" applyAlignment="1">
      <alignment wrapText="1"/>
    </xf>
    <xf numFmtId="0" fontId="17" fillId="0" borderId="0" xfId="0" applyFont="1"/>
    <xf numFmtId="0" fontId="9" fillId="0" borderId="0" xfId="0" applyFont="1"/>
    <xf numFmtId="0" fontId="16" fillId="3" borderId="32" xfId="0" applyFont="1" applyFill="1" applyBorder="1"/>
    <xf numFmtId="0" fontId="9" fillId="3" borderId="33" xfId="0" applyFont="1" applyFill="1" applyBorder="1"/>
    <xf numFmtId="0" fontId="9" fillId="3" borderId="0" xfId="0" applyFont="1" applyFill="1"/>
    <xf numFmtId="0" fontId="9" fillId="3" borderId="34" xfId="0" applyFont="1" applyFill="1" applyBorder="1"/>
    <xf numFmtId="0" fontId="17" fillId="3" borderId="6" xfId="0" applyFont="1" applyFill="1" applyBorder="1"/>
    <xf numFmtId="0" fontId="17" fillId="3" borderId="34" xfId="0" applyFont="1" applyFill="1" applyBorder="1"/>
    <xf numFmtId="0" fontId="9" fillId="0" borderId="32" xfId="0" applyFont="1" applyBorder="1"/>
    <xf numFmtId="0" fontId="9" fillId="0" borderId="33" xfId="0" applyFont="1" applyBorder="1"/>
    <xf numFmtId="0" fontId="9" fillId="4" borderId="34" xfId="0" applyFont="1" applyFill="1" applyBorder="1"/>
    <xf numFmtId="0" fontId="17" fillId="0" borderId="6" xfId="0" applyFont="1" applyBorder="1"/>
    <xf numFmtId="0" fontId="17" fillId="0" borderId="34" xfId="0" applyFont="1" applyBorder="1"/>
    <xf numFmtId="0" fontId="17" fillId="4" borderId="6" xfId="0" applyFont="1" applyFill="1" applyBorder="1"/>
    <xf numFmtId="0" fontId="17" fillId="4" borderId="34" xfId="0" applyFont="1" applyFill="1" applyBorder="1"/>
    <xf numFmtId="0" fontId="18" fillId="3" borderId="33" xfId="0" applyFont="1" applyFill="1" applyBorder="1"/>
    <xf numFmtId="0" fontId="18" fillId="3" borderId="0" xfId="0" applyFont="1" applyFill="1"/>
    <xf numFmtId="0" fontId="16" fillId="3" borderId="34" xfId="0" applyFont="1" applyFill="1" applyBorder="1"/>
    <xf numFmtId="0" fontId="18" fillId="3" borderId="34" xfId="0" applyFont="1" applyFill="1" applyBorder="1"/>
    <xf numFmtId="0" fontId="16" fillId="3" borderId="6" xfId="0" applyFont="1" applyFill="1" applyBorder="1"/>
    <xf numFmtId="0" fontId="9" fillId="4" borderId="33" xfId="0" applyFont="1" applyFill="1" applyBorder="1"/>
    <xf numFmtId="0" fontId="9" fillId="4" borderId="0" xfId="0" applyFont="1" applyFill="1"/>
    <xf numFmtId="0" fontId="9" fillId="0" borderId="34" xfId="0" applyFont="1" applyBorder="1"/>
    <xf numFmtId="4" fontId="9" fillId="0" borderId="33" xfId="0" applyNumberFormat="1" applyFont="1" applyBorder="1"/>
    <xf numFmtId="4" fontId="17" fillId="0" borderId="6" xfId="0" applyNumberFormat="1" applyFont="1" applyBorder="1"/>
    <xf numFmtId="4" fontId="17" fillId="0" borderId="34" xfId="0" applyNumberFormat="1" applyFont="1" applyBorder="1"/>
    <xf numFmtId="8" fontId="9" fillId="0" borderId="33" xfId="0" applyNumberFormat="1" applyFont="1" applyBorder="1"/>
    <xf numFmtId="8" fontId="9" fillId="0" borderId="0" xfId="0" applyNumberFormat="1" applyFont="1"/>
    <xf numFmtId="8" fontId="17" fillId="0" borderId="6" xfId="0" applyNumberFormat="1" applyFont="1" applyBorder="1"/>
    <xf numFmtId="8" fontId="17" fillId="0" borderId="34" xfId="0" applyNumberFormat="1" applyFont="1" applyBorder="1"/>
    <xf numFmtId="6" fontId="9" fillId="0" borderId="0" xfId="0" applyNumberFormat="1" applyFont="1"/>
    <xf numFmtId="8" fontId="9" fillId="0" borderId="32" xfId="0" applyNumberFormat="1" applyFont="1" applyBorder="1"/>
    <xf numFmtId="8" fontId="9" fillId="0" borderId="12" xfId="0" applyNumberFormat="1" applyFont="1" applyBorder="1"/>
    <xf numFmtId="0" fontId="9" fillId="4" borderId="15" xfId="0" applyFont="1" applyFill="1" applyBorder="1"/>
    <xf numFmtId="8" fontId="17" fillId="0" borderId="15" xfId="0" applyNumberFormat="1" applyFont="1" applyBorder="1"/>
    <xf numFmtId="0" fontId="3" fillId="9" borderId="36" xfId="0" applyFont="1" applyFill="1" applyBorder="1"/>
    <xf numFmtId="0" fontId="4" fillId="9" borderId="23" xfId="0" applyFont="1" applyFill="1" applyBorder="1"/>
    <xf numFmtId="0" fontId="4" fillId="9" borderId="4" xfId="0" applyFont="1" applyFill="1" applyBorder="1"/>
    <xf numFmtId="0" fontId="3" fillId="5" borderId="30" xfId="0" applyFont="1" applyFill="1" applyBorder="1"/>
    <xf numFmtId="0" fontId="0" fillId="5" borderId="37" xfId="0" applyFill="1" applyBorder="1"/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0" borderId="15" xfId="0" applyFont="1" applyBorder="1" applyAlignment="1">
      <alignment horizontal="left" indent="1"/>
    </xf>
    <xf numFmtId="0" fontId="5" fillId="0" borderId="16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0" fillId="0" borderId="15" xfId="0" applyBorder="1" applyAlignment="1">
      <alignment horizontal="right"/>
    </xf>
    <xf numFmtId="167" fontId="0" fillId="0" borderId="32" xfId="1" applyNumberFormat="1" applyFont="1" applyBorder="1" applyAlignment="1">
      <alignment horizontal="right"/>
    </xf>
    <xf numFmtId="167" fontId="0" fillId="0" borderId="15" xfId="1" applyNumberFormat="1" applyFont="1" applyBorder="1" applyAlignment="1">
      <alignment horizontal="right"/>
    </xf>
    <xf numFmtId="0" fontId="5" fillId="0" borderId="38" xfId="0" applyFont="1" applyBorder="1" applyAlignment="1">
      <alignment horizontal="right" vertical="center"/>
    </xf>
    <xf numFmtId="0" fontId="15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0" fontId="5" fillId="0" borderId="23" xfId="0" applyFont="1" applyBorder="1" applyAlignment="1">
      <alignment horizontal="left" indent="1"/>
    </xf>
    <xf numFmtId="0" fontId="5" fillId="0" borderId="1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4" fillId="0" borderId="23" xfId="0" applyFont="1" applyBorder="1" applyAlignment="1">
      <alignment horizontal="right"/>
    </xf>
    <xf numFmtId="167" fontId="0" fillId="0" borderId="23" xfId="1" applyNumberFormat="1" applyFont="1" applyBorder="1" applyAlignment="1">
      <alignment horizontal="right"/>
    </xf>
    <xf numFmtId="0" fontId="15" fillId="8" borderId="37" xfId="0" applyFont="1" applyFill="1" applyBorder="1"/>
    <xf numFmtId="43" fontId="0" fillId="5" borderId="37" xfId="1" applyFont="1" applyFill="1" applyBorder="1" applyAlignment="1">
      <alignment horizontal="center"/>
    </xf>
    <xf numFmtId="43" fontId="0" fillId="5" borderId="38" xfId="1" applyFont="1" applyFill="1" applyBorder="1" applyAlignment="1">
      <alignment horizontal="center"/>
    </xf>
    <xf numFmtId="43" fontId="20" fillId="0" borderId="5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right"/>
    </xf>
    <xf numFmtId="43" fontId="0" fillId="0" borderId="32" xfId="1" applyFont="1" applyBorder="1" applyAlignment="1">
      <alignment horizontal="right"/>
    </xf>
    <xf numFmtId="43" fontId="0" fillId="0" borderId="15" xfId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43" fontId="0" fillId="0" borderId="23" xfId="1" applyFont="1" applyBorder="1" applyAlignment="1">
      <alignment horizontal="right"/>
    </xf>
    <xf numFmtId="166" fontId="0" fillId="5" borderId="37" xfId="0" applyNumberFormat="1" applyFill="1" applyBorder="1" applyAlignment="1">
      <alignment horizontal="center"/>
    </xf>
    <xf numFmtId="43" fontId="5" fillId="0" borderId="5" xfId="1" applyFont="1" applyBorder="1" applyAlignment="1">
      <alignment horizontal="right" vertical="center"/>
    </xf>
    <xf numFmtId="43" fontId="5" fillId="0" borderId="38" xfId="1" applyFont="1" applyBorder="1" applyAlignment="1">
      <alignment horizontal="right" vertical="center"/>
    </xf>
    <xf numFmtId="43" fontId="15" fillId="0" borderId="5" xfId="1" applyFon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2" fontId="5" fillId="0" borderId="14" xfId="0" applyNumberFormat="1" applyFont="1" applyBorder="1" applyAlignment="1">
      <alignment horizontal="right" vertical="center"/>
    </xf>
    <xf numFmtId="2" fontId="15" fillId="0" borderId="23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right"/>
    </xf>
    <xf numFmtId="0" fontId="7" fillId="5" borderId="30" xfId="0" applyFont="1" applyFill="1" applyBorder="1"/>
    <xf numFmtId="0" fontId="6" fillId="0" borderId="15" xfId="0" applyFont="1" applyBorder="1" applyAlignment="1">
      <alignment horizontal="left" indent="1"/>
    </xf>
    <xf numFmtId="44" fontId="5" fillId="0" borderId="16" xfId="2" applyFont="1" applyFill="1" applyBorder="1" applyAlignment="1">
      <alignment horizontal="right" vertical="center"/>
    </xf>
    <xf numFmtId="44" fontId="0" fillId="0" borderId="15" xfId="2" applyFont="1" applyFill="1" applyBorder="1" applyAlignment="1">
      <alignment horizontal="right"/>
    </xf>
    <xf numFmtId="44" fontId="5" fillId="0" borderId="14" xfId="2" applyFont="1" applyFill="1" applyBorder="1" applyAlignment="1">
      <alignment horizontal="right" vertical="center"/>
    </xf>
    <xf numFmtId="44" fontId="0" fillId="0" borderId="23" xfId="2" applyFont="1" applyFill="1" applyBorder="1" applyAlignment="1">
      <alignment horizontal="right"/>
    </xf>
    <xf numFmtId="43" fontId="0" fillId="5" borderId="37" xfId="1" applyFont="1" applyFill="1" applyBorder="1"/>
    <xf numFmtId="43" fontId="0" fillId="5" borderId="14" xfId="1" applyFont="1" applyFill="1" applyBorder="1" applyAlignment="1">
      <alignment horizontal="center"/>
    </xf>
    <xf numFmtId="164" fontId="5" fillId="0" borderId="16" xfId="2" applyNumberFormat="1" applyFont="1" applyFill="1" applyBorder="1" applyAlignment="1">
      <alignment horizontal="right" vertical="center"/>
    </xf>
    <xf numFmtId="164" fontId="5" fillId="0" borderId="15" xfId="2" applyNumberFormat="1" applyFont="1" applyFill="1" applyBorder="1" applyAlignment="1">
      <alignment horizontal="right" vertical="center"/>
    </xf>
    <xf numFmtId="44" fontId="5" fillId="0" borderId="38" xfId="2" applyFont="1" applyFill="1" applyBorder="1" applyAlignment="1">
      <alignment horizontal="right" vertical="center"/>
    </xf>
    <xf numFmtId="44" fontId="0" fillId="0" borderId="5" xfId="2" applyFont="1" applyBorder="1" applyAlignment="1">
      <alignment horizontal="right" vertical="center"/>
    </xf>
    <xf numFmtId="0" fontId="0" fillId="10" borderId="5" xfId="0" applyFill="1" applyBorder="1"/>
    <xf numFmtId="43" fontId="0" fillId="0" borderId="5" xfId="1" applyFont="1" applyBorder="1"/>
    <xf numFmtId="44" fontId="5" fillId="0" borderId="0" xfId="2" applyFont="1"/>
    <xf numFmtId="44" fontId="5" fillId="0" borderId="6" xfId="2" applyFont="1" applyBorder="1"/>
    <xf numFmtId="44" fontId="5" fillId="0" borderId="7" xfId="2" applyFont="1" applyBorder="1"/>
    <xf numFmtId="44" fontId="5" fillId="0" borderId="8" xfId="2" applyFont="1" applyBorder="1"/>
    <xf numFmtId="44" fontId="5" fillId="0" borderId="9" xfId="2" applyFont="1" applyBorder="1"/>
    <xf numFmtId="44" fontId="5" fillId="0" borderId="10" xfId="2" applyFont="1" applyBorder="1"/>
    <xf numFmtId="167" fontId="0" fillId="0" borderId="5" xfId="1" applyNumberFormat="1" applyFont="1" applyBorder="1"/>
    <xf numFmtId="167" fontId="0" fillId="5" borderId="5" xfId="1" applyNumberFormat="1" applyFont="1" applyFill="1" applyBorder="1" applyAlignment="1">
      <alignment horizontal="center"/>
    </xf>
    <xf numFmtId="0" fontId="23" fillId="2" borderId="23" xfId="0" applyFont="1" applyFill="1" applyBorder="1"/>
    <xf numFmtId="0" fontId="24" fillId="3" borderId="34" xfId="0" applyFont="1" applyFill="1" applyBorder="1"/>
    <xf numFmtId="0" fontId="24" fillId="4" borderId="34" xfId="0" applyFont="1" applyFill="1" applyBorder="1"/>
    <xf numFmtId="0" fontId="23" fillId="3" borderId="34" xfId="0" applyFont="1" applyFill="1" applyBorder="1"/>
    <xf numFmtId="4" fontId="25" fillId="0" borderId="34" xfId="0" applyNumberFormat="1" applyFont="1" applyBorder="1"/>
    <xf numFmtId="4" fontId="25" fillId="4" borderId="34" xfId="0" applyNumberFormat="1" applyFont="1" applyFill="1" applyBorder="1"/>
    <xf numFmtId="4" fontId="23" fillId="3" borderId="34" xfId="0" applyNumberFormat="1" applyFont="1" applyFill="1" applyBorder="1"/>
    <xf numFmtId="168" fontId="25" fillId="0" borderId="34" xfId="0" applyNumberFormat="1" applyFont="1" applyBorder="1"/>
    <xf numFmtId="168" fontId="25" fillId="4" borderId="34" xfId="0" applyNumberFormat="1" applyFont="1" applyFill="1" applyBorder="1"/>
    <xf numFmtId="168" fontId="26" fillId="3" borderId="34" xfId="0" applyNumberFormat="1" applyFont="1" applyFill="1" applyBorder="1"/>
    <xf numFmtId="169" fontId="24" fillId="4" borderId="34" xfId="0" applyNumberFormat="1" applyFont="1" applyFill="1" applyBorder="1"/>
    <xf numFmtId="168" fontId="24" fillId="4" borderId="34" xfId="0" applyNumberFormat="1" applyFont="1" applyFill="1" applyBorder="1"/>
    <xf numFmtId="168" fontId="24" fillId="4" borderId="15" xfId="0" applyNumberFormat="1" applyFont="1" applyFill="1" applyBorder="1"/>
    <xf numFmtId="43" fontId="0" fillId="0" borderId="5" xfId="0" applyNumberFormat="1" applyBorder="1"/>
    <xf numFmtId="43" fontId="20" fillId="0" borderId="5" xfId="1" applyFont="1" applyBorder="1" applyAlignment="1">
      <alignment horizontal="right" vertical="center"/>
    </xf>
    <xf numFmtId="43" fontId="9" fillId="0" borderId="5" xfId="1" applyFont="1" applyBorder="1" applyAlignment="1">
      <alignment horizontal="right" vertical="center"/>
    </xf>
    <xf numFmtId="164" fontId="0" fillId="0" borderId="15" xfId="2" applyNumberFormat="1" applyFont="1" applyFill="1" applyBorder="1" applyAlignment="1">
      <alignment horizontal="right" vertical="center"/>
    </xf>
    <xf numFmtId="44" fontId="0" fillId="0" borderId="5" xfId="2" applyFont="1" applyFill="1" applyBorder="1" applyAlignment="1">
      <alignment horizontal="right" vertical="center"/>
    </xf>
    <xf numFmtId="44" fontId="27" fillId="0" borderId="0" xfId="0" applyNumberFormat="1" applyFont="1"/>
    <xf numFmtId="44" fontId="5" fillId="0" borderId="28" xfId="2" applyFont="1" applyFill="1" applyBorder="1" applyAlignment="1">
      <alignment horizontal="right" vertical="center"/>
    </xf>
    <xf numFmtId="44" fontId="0" fillId="0" borderId="28" xfId="2" applyFont="1" applyBorder="1" applyAlignment="1">
      <alignment horizontal="right" vertical="center"/>
    </xf>
    <xf numFmtId="44" fontId="0" fillId="0" borderId="28" xfId="2" applyFont="1" applyFill="1" applyBorder="1" applyAlignment="1">
      <alignment horizontal="right" vertical="center"/>
    </xf>
    <xf numFmtId="2" fontId="0" fillId="0" borderId="12" xfId="0" applyNumberFormat="1" applyBorder="1"/>
    <xf numFmtId="0" fontId="4" fillId="11" borderId="23" xfId="0" applyFont="1" applyFill="1" applyBorder="1"/>
    <xf numFmtId="0" fontId="4" fillId="11" borderId="4" xfId="0" applyFont="1" applyFill="1" applyBorder="1"/>
    <xf numFmtId="0" fontId="19" fillId="11" borderId="23" xfId="0" applyFont="1" applyFill="1" applyBorder="1"/>
    <xf numFmtId="0" fontId="0" fillId="11" borderId="37" xfId="0" applyFill="1" applyBorder="1"/>
    <xf numFmtId="0" fontId="0" fillId="11" borderId="37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15" xfId="0" applyFill="1" applyBorder="1" applyAlignment="1">
      <alignment horizontal="right"/>
    </xf>
    <xf numFmtId="167" fontId="0" fillId="11" borderId="32" xfId="1" applyNumberFormat="1" applyFont="1" applyFill="1" applyBorder="1" applyAlignment="1">
      <alignment horizontal="right"/>
    </xf>
    <xf numFmtId="167" fontId="0" fillId="11" borderId="15" xfId="1" applyNumberFormat="1" applyFont="1" applyFill="1" applyBorder="1" applyAlignment="1">
      <alignment horizontal="right"/>
    </xf>
    <xf numFmtId="0" fontId="0" fillId="11" borderId="5" xfId="0" applyFill="1" applyBorder="1" applyAlignment="1">
      <alignment horizontal="right"/>
    </xf>
    <xf numFmtId="167" fontId="0" fillId="11" borderId="5" xfId="1" applyNumberFormat="1" applyFont="1" applyFill="1" applyBorder="1" applyAlignment="1">
      <alignment horizontal="right"/>
    </xf>
    <xf numFmtId="0" fontId="0" fillId="11" borderId="23" xfId="0" applyFill="1" applyBorder="1" applyAlignment="1">
      <alignment horizontal="right"/>
    </xf>
    <xf numFmtId="167" fontId="0" fillId="11" borderId="23" xfId="1" applyNumberFormat="1" applyFont="1" applyFill="1" applyBorder="1" applyAlignment="1">
      <alignment horizontal="right"/>
    </xf>
    <xf numFmtId="43" fontId="0" fillId="11" borderId="37" xfId="1" applyFont="1" applyFill="1" applyBorder="1" applyAlignment="1">
      <alignment horizontal="center"/>
    </xf>
    <xf numFmtId="43" fontId="0" fillId="11" borderId="38" xfId="1" applyFont="1" applyFill="1" applyBorder="1" applyAlignment="1">
      <alignment horizontal="center"/>
    </xf>
    <xf numFmtId="43" fontId="0" fillId="11" borderId="32" xfId="1" applyFont="1" applyFill="1" applyBorder="1" applyAlignment="1">
      <alignment horizontal="right"/>
    </xf>
    <xf numFmtId="43" fontId="0" fillId="11" borderId="15" xfId="1" applyFont="1" applyFill="1" applyBorder="1" applyAlignment="1">
      <alignment horizontal="right"/>
    </xf>
    <xf numFmtId="0" fontId="21" fillId="11" borderId="15" xfId="0" applyFont="1" applyFill="1" applyBorder="1" applyAlignment="1">
      <alignment horizontal="right"/>
    </xf>
    <xf numFmtId="43" fontId="0" fillId="11" borderId="5" xfId="1" applyFont="1" applyFill="1" applyBorder="1" applyAlignment="1">
      <alignment horizontal="right"/>
    </xf>
    <xf numFmtId="0" fontId="21" fillId="11" borderId="5" xfId="0" applyFont="1" applyFill="1" applyBorder="1" applyAlignment="1">
      <alignment horizontal="right"/>
    </xf>
    <xf numFmtId="43" fontId="0" fillId="11" borderId="23" xfId="1" applyFont="1" applyFill="1" applyBorder="1" applyAlignment="1">
      <alignment horizontal="right"/>
    </xf>
    <xf numFmtId="0" fontId="5" fillId="11" borderId="5" xfId="0" applyFont="1" applyFill="1" applyBorder="1" applyAlignment="1">
      <alignment horizontal="right" vertical="center"/>
    </xf>
    <xf numFmtId="0" fontId="22" fillId="11" borderId="5" xfId="0" applyFont="1" applyFill="1" applyBorder="1" applyAlignment="1">
      <alignment horizontal="right" vertical="center"/>
    </xf>
    <xf numFmtId="0" fontId="21" fillId="11" borderId="23" xfId="0" applyFont="1" applyFill="1" applyBorder="1" applyAlignment="1">
      <alignment horizontal="right"/>
    </xf>
    <xf numFmtId="44" fontId="0" fillId="11" borderId="15" xfId="2" applyFont="1" applyFill="1" applyBorder="1" applyAlignment="1">
      <alignment horizontal="right"/>
    </xf>
    <xf numFmtId="44" fontId="0" fillId="11" borderId="23" xfId="2" applyFont="1" applyFill="1" applyBorder="1" applyAlignment="1">
      <alignment horizontal="right"/>
    </xf>
    <xf numFmtId="44" fontId="5" fillId="11" borderId="23" xfId="2" applyFont="1" applyFill="1" applyBorder="1" applyAlignment="1">
      <alignment horizontal="right" vertical="center"/>
    </xf>
    <xf numFmtId="43" fontId="0" fillId="11" borderId="37" xfId="1" applyFont="1" applyFill="1" applyBorder="1"/>
    <xf numFmtId="43" fontId="0" fillId="11" borderId="14" xfId="1" applyFont="1" applyFill="1" applyBorder="1" applyAlignment="1">
      <alignment horizontal="center"/>
    </xf>
    <xf numFmtId="164" fontId="0" fillId="11" borderId="15" xfId="2" applyNumberFormat="1" applyFont="1" applyFill="1" applyBorder="1" applyAlignment="1">
      <alignment horizontal="right" vertical="center"/>
    </xf>
    <xf numFmtId="43" fontId="0" fillId="11" borderId="32" xfId="1" applyFont="1" applyFill="1" applyBorder="1" applyAlignment="1">
      <alignment horizontal="right" vertical="center"/>
    </xf>
    <xf numFmtId="43" fontId="0" fillId="11" borderId="5" xfId="1" applyFont="1" applyFill="1" applyBorder="1" applyAlignment="1">
      <alignment horizontal="right" vertical="center"/>
    </xf>
    <xf numFmtId="44" fontId="0" fillId="11" borderId="15" xfId="2" applyFont="1" applyFill="1" applyBorder="1" applyAlignment="1">
      <alignment horizontal="right" vertical="center"/>
    </xf>
    <xf numFmtId="44" fontId="0" fillId="11" borderId="5" xfId="2" applyFont="1" applyFill="1" applyBorder="1" applyAlignment="1">
      <alignment horizontal="right" vertical="center"/>
    </xf>
    <xf numFmtId="43" fontId="0" fillId="11" borderId="30" xfId="1" applyFont="1" applyFill="1" applyBorder="1" applyAlignment="1">
      <alignment horizontal="right" vertical="center"/>
    </xf>
    <xf numFmtId="43" fontId="0" fillId="0" borderId="5" xfId="1" applyFont="1" applyBorder="1" applyAlignment="1">
      <alignment horizontal="right" vertical="center"/>
    </xf>
    <xf numFmtId="164" fontId="6" fillId="0" borderId="27" xfId="2" applyNumberFormat="1" applyFont="1" applyBorder="1" applyAlignment="1">
      <alignment horizontal="left" indent="1"/>
    </xf>
    <xf numFmtId="164" fontId="0" fillId="0" borderId="28" xfId="2" applyNumberFormat="1" applyFont="1" applyBorder="1" applyAlignment="1">
      <alignment horizontal="right"/>
    </xf>
    <xf numFmtId="43" fontId="0" fillId="0" borderId="28" xfId="1" applyFont="1" applyBorder="1"/>
    <xf numFmtId="4" fontId="0" fillId="11" borderId="5" xfId="0" applyNumberFormat="1" applyFill="1" applyBorder="1" applyAlignment="1">
      <alignment horizontal="center"/>
    </xf>
    <xf numFmtId="44" fontId="24" fillId="12" borderId="16" xfId="0" applyNumberFormat="1" applyFont="1" applyFill="1" applyBorder="1"/>
    <xf numFmtId="44" fontId="24" fillId="0" borderId="16" xfId="0" applyNumberFormat="1" applyFont="1" applyBorder="1"/>
    <xf numFmtId="44" fontId="10" fillId="0" borderId="16" xfId="0" applyNumberFormat="1" applyFont="1" applyBorder="1"/>
    <xf numFmtId="44" fontId="25" fillId="12" borderId="16" xfId="0" applyNumberFormat="1" applyFont="1" applyFill="1" applyBorder="1"/>
    <xf numFmtId="0" fontId="4" fillId="9" borderId="23" xfId="0" applyFont="1" applyFill="1" applyBorder="1" applyAlignment="1">
      <alignment horizontal="center"/>
    </xf>
    <xf numFmtId="167" fontId="0" fillId="0" borderId="20" xfId="1" applyNumberFormat="1" applyFont="1" applyBorder="1"/>
    <xf numFmtId="167" fontId="0" fillId="0" borderId="20" xfId="1" applyNumberFormat="1" applyFont="1" applyFill="1" applyBorder="1"/>
    <xf numFmtId="167" fontId="0" fillId="0" borderId="39" xfId="1" applyNumberFormat="1" applyFont="1" applyFill="1" applyBorder="1"/>
    <xf numFmtId="2" fontId="0" fillId="0" borderId="34" xfId="0" applyNumberFormat="1" applyBorder="1"/>
    <xf numFmtId="0" fontId="0" fillId="0" borderId="7" xfId="0" applyBorder="1" applyAlignment="1">
      <alignment horizontal="right"/>
    </xf>
    <xf numFmtId="166" fontId="4" fillId="0" borderId="0" xfId="0" applyNumberFormat="1" applyFont="1"/>
    <xf numFmtId="0" fontId="0" fillId="0" borderId="0" xfId="0" applyAlignment="1">
      <alignment horizontal="center" vertical="center"/>
    </xf>
    <xf numFmtId="9" fontId="0" fillId="0" borderId="0" xfId="3" applyFont="1"/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24" fillId="0" borderId="0" xfId="0" applyFont="1" applyAlignment="1">
      <alignment horizontal="center" indent="1"/>
    </xf>
    <xf numFmtId="0" fontId="0" fillId="0" borderId="0" xfId="0" applyAlignment="1">
      <alignment horizontal="center" vertical="center"/>
    </xf>
    <xf numFmtId="0" fontId="4" fillId="0" borderId="0" xfId="0" applyFont="1" applyBorder="1"/>
    <xf numFmtId="167" fontId="0" fillId="0" borderId="0" xfId="1" applyNumberFormat="1" applyFont="1" applyFill="1" applyBorder="1"/>
    <xf numFmtId="0" fontId="0" fillId="0" borderId="19" xfId="0" applyFont="1" applyBorder="1" applyAlignment="1">
      <alignment horizontal="left" indent="2"/>
    </xf>
    <xf numFmtId="167" fontId="0" fillId="0" borderId="0" xfId="0" applyNumberFormat="1"/>
    <xf numFmtId="3" fontId="5" fillId="0" borderId="36" xfId="0" applyNumberFormat="1" applyFont="1" applyBorder="1"/>
    <xf numFmtId="167" fontId="0" fillId="0" borderId="40" xfId="1" applyNumberFormat="1" applyFont="1" applyBorder="1" applyAlignment="1">
      <alignment horizontal="right"/>
    </xf>
    <xf numFmtId="167" fontId="0" fillId="0" borderId="36" xfId="1" applyNumberFormat="1" applyFont="1" applyBorder="1" applyAlignment="1">
      <alignment horizontal="right"/>
    </xf>
    <xf numFmtId="164" fontId="0" fillId="0" borderId="41" xfId="2" applyNumberFormat="1" applyFont="1" applyBorder="1"/>
    <xf numFmtId="2" fontId="17" fillId="4" borderId="34" xfId="0" applyNumberFormat="1" applyFont="1" applyFill="1" applyBorder="1"/>
    <xf numFmtId="44" fontId="17" fillId="4" borderId="34" xfId="0" applyNumberFormat="1" applyFont="1" applyFill="1" applyBorder="1"/>
    <xf numFmtId="0" fontId="0" fillId="0" borderId="21" xfId="0" applyFont="1" applyBorder="1" applyAlignment="1">
      <alignment horizontal="left" indent="2"/>
    </xf>
    <xf numFmtId="43" fontId="0" fillId="0" borderId="0" xfId="0" applyNumberFormat="1"/>
    <xf numFmtId="0" fontId="4" fillId="0" borderId="33" xfId="0" applyFont="1" applyBorder="1"/>
    <xf numFmtId="0" fontId="0" fillId="0" borderId="33" xfId="0" applyFont="1" applyBorder="1" applyAlignment="1">
      <alignment horizontal="left" indent="2"/>
    </xf>
    <xf numFmtId="167" fontId="4" fillId="0" borderId="33" xfId="0" applyNumberFormat="1" applyFont="1" applyBorder="1"/>
    <xf numFmtId="1" fontId="0" fillId="0" borderId="33" xfId="0" applyNumberFormat="1" applyFont="1" applyBorder="1" applyAlignment="1">
      <alignment horizontal="left" indent="2"/>
    </xf>
    <xf numFmtId="167" fontId="0" fillId="0" borderId="33" xfId="0" applyNumberFormat="1" applyFont="1" applyBorder="1" applyAlignment="1">
      <alignment horizontal="left" indent="2"/>
    </xf>
    <xf numFmtId="171" fontId="0" fillId="0" borderId="33" xfId="0" applyNumberFormat="1" applyFont="1" applyBorder="1" applyAlignment="1">
      <alignment horizontal="left" indent="2"/>
    </xf>
    <xf numFmtId="169" fontId="4" fillId="0" borderId="33" xfId="0" applyNumberFormat="1" applyFont="1" applyBorder="1"/>
    <xf numFmtId="169" fontId="0" fillId="0" borderId="33" xfId="0" applyNumberFormat="1" applyFont="1" applyBorder="1" applyAlignment="1">
      <alignment horizontal="left" indent="2"/>
    </xf>
    <xf numFmtId="169" fontId="0" fillId="0" borderId="42" xfId="0" applyNumberFormat="1" applyFont="1" applyBorder="1" applyAlignment="1">
      <alignment horizontal="left" indent="2"/>
    </xf>
    <xf numFmtId="167" fontId="4" fillId="0" borderId="43" xfId="1" applyNumberFormat="1" applyFont="1" applyBorder="1"/>
    <xf numFmtId="167" fontId="0" fillId="0" borderId="43" xfId="1" applyNumberFormat="1" applyFont="1" applyBorder="1"/>
    <xf numFmtId="167" fontId="4" fillId="0" borderId="43" xfId="1" applyNumberFormat="1" applyFont="1" applyFill="1" applyBorder="1"/>
    <xf numFmtId="167" fontId="0" fillId="0" borderId="43" xfId="1" applyNumberFormat="1" applyFont="1" applyFill="1" applyBorder="1"/>
    <xf numFmtId="169" fontId="4" fillId="0" borderId="43" xfId="1" applyNumberFormat="1" applyFont="1" applyFill="1" applyBorder="1"/>
    <xf numFmtId="169" fontId="0" fillId="0" borderId="43" xfId="1" applyNumberFormat="1" applyFont="1" applyFill="1" applyBorder="1"/>
    <xf numFmtId="169" fontId="0" fillId="0" borderId="44" xfId="1" applyNumberFormat="1" applyFont="1" applyFill="1" applyBorder="1"/>
    <xf numFmtId="167" fontId="4" fillId="13" borderId="45" xfId="1" applyNumberFormat="1" applyFont="1" applyFill="1" applyBorder="1"/>
    <xf numFmtId="0" fontId="4" fillId="5" borderId="46" xfId="0" applyFont="1" applyFill="1" applyBorder="1" applyAlignment="1"/>
    <xf numFmtId="0" fontId="4" fillId="5" borderId="31" xfId="0" applyFont="1" applyFill="1" applyBorder="1" applyAlignment="1"/>
    <xf numFmtId="0" fontId="1" fillId="0" borderId="0" xfId="0" applyFont="1"/>
    <xf numFmtId="168" fontId="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DG&amp;E%20202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0202SCE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&amp;E 2023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202SCE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A646-F125-4C73-A614-5F02E34131B2}">
  <dimension ref="A1:B8"/>
  <sheetViews>
    <sheetView workbookViewId="0">
      <selection activeCell="E13" sqref="E13"/>
    </sheetView>
  </sheetViews>
  <sheetFormatPr defaultRowHeight="14.45"/>
  <cols>
    <col min="1" max="1" width="51.7109375" bestFit="1" customWidth="1"/>
    <col min="2" max="2" width="14.7109375" bestFit="1" customWidth="1"/>
  </cols>
  <sheetData>
    <row r="1" spans="1:2">
      <c r="A1" s="364" t="s">
        <v>0</v>
      </c>
      <c r="B1" s="365"/>
    </row>
    <row r="2" spans="1:2">
      <c r="A2" s="24" t="s">
        <v>1</v>
      </c>
      <c r="B2" s="356">
        <f>'2023 Combined'!S5</f>
        <v>6812</v>
      </c>
    </row>
    <row r="3" spans="1:2">
      <c r="A3" s="24" t="s">
        <v>2</v>
      </c>
      <c r="B3" s="356">
        <f>'2023 Combined'!S7</f>
        <v>1938.3210331769083</v>
      </c>
    </row>
    <row r="4" spans="1:2">
      <c r="A4" s="24" t="s">
        <v>3</v>
      </c>
      <c r="B4" s="356">
        <f>'2023 Combined'!S9</f>
        <v>1636.9109355845644</v>
      </c>
    </row>
    <row r="5" spans="1:2">
      <c r="A5" s="24" t="s">
        <v>4</v>
      </c>
      <c r="B5" s="357">
        <f>'2023 Combined'!S8</f>
        <v>6686.5102934426222</v>
      </c>
    </row>
    <row r="6" spans="1:2">
      <c r="A6" s="24" t="s">
        <v>5</v>
      </c>
      <c r="B6" s="357">
        <f>'2023 Combined'!S10</f>
        <v>5659.5259673770488</v>
      </c>
    </row>
    <row r="7" spans="1:2">
      <c r="A7" s="24" t="s">
        <v>6</v>
      </c>
      <c r="B7" s="357">
        <f>'2023 Combined'!S21</f>
        <v>2442450.8013705751</v>
      </c>
    </row>
    <row r="8" spans="1:2">
      <c r="A8" s="25" t="s">
        <v>7</v>
      </c>
      <c r="B8" s="358">
        <f>'2023 Combined'!S22</f>
        <v>43091879.615960337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opLeftCell="A12" workbookViewId="0">
      <selection activeCell="L10" sqref="L10"/>
    </sheetView>
  </sheetViews>
  <sheetFormatPr defaultRowHeight="14.45"/>
  <cols>
    <col min="1" max="1" width="48.5703125" bestFit="1" customWidth="1"/>
    <col min="2" max="5" width="14.7109375" bestFit="1" customWidth="1"/>
    <col min="6" max="6" width="15.5703125" bestFit="1" customWidth="1"/>
    <col min="7" max="7" width="18.140625" customWidth="1"/>
    <col min="8" max="8" width="15.140625" bestFit="1" customWidth="1"/>
    <col min="9" max="9" width="16.5703125" bestFit="1" customWidth="1"/>
    <col min="10" max="10" width="17.5703125" customWidth="1"/>
    <col min="11" max="11" width="10.85546875" bestFit="1" customWidth="1"/>
    <col min="12" max="12" width="14.85546875" bestFit="1" customWidth="1"/>
  </cols>
  <sheetData>
    <row r="1" spans="1:12">
      <c r="A1" s="26" t="s">
        <v>18</v>
      </c>
      <c r="B1" s="82" t="s">
        <v>82</v>
      </c>
      <c r="C1" s="83" t="s">
        <v>83</v>
      </c>
      <c r="D1" s="82" t="s">
        <v>84</v>
      </c>
      <c r="E1" s="82" t="s">
        <v>85</v>
      </c>
      <c r="F1" s="82" t="s">
        <v>86</v>
      </c>
      <c r="G1" s="83" t="s">
        <v>87</v>
      </c>
      <c r="H1" s="82" t="s">
        <v>88</v>
      </c>
      <c r="I1" s="82" t="s">
        <v>89</v>
      </c>
      <c r="J1" s="82" t="s">
        <v>90</v>
      </c>
      <c r="K1" s="83" t="s">
        <v>91</v>
      </c>
      <c r="L1" s="83" t="s">
        <v>126</v>
      </c>
    </row>
    <row r="2" spans="1:12">
      <c r="A2" s="27" t="s">
        <v>23</v>
      </c>
      <c r="B2" s="84"/>
      <c r="C2" s="85"/>
      <c r="D2" s="84"/>
      <c r="E2" s="84"/>
      <c r="F2" s="84"/>
      <c r="G2" s="85"/>
      <c r="H2" s="84"/>
      <c r="I2" s="84"/>
      <c r="J2" s="84"/>
      <c r="K2" s="85"/>
      <c r="L2" s="85"/>
    </row>
    <row r="3" spans="1:12">
      <c r="A3" s="28" t="s">
        <v>25</v>
      </c>
      <c r="B3" s="399">
        <v>11</v>
      </c>
      <c r="C3" s="92"/>
      <c r="D3" s="399">
        <v>0</v>
      </c>
      <c r="E3" s="399">
        <v>0</v>
      </c>
      <c r="F3" s="93">
        <v>2</v>
      </c>
      <c r="G3" s="92"/>
      <c r="H3" s="399">
        <v>0</v>
      </c>
      <c r="I3" s="399">
        <v>0</v>
      </c>
      <c r="J3" s="399">
        <v>0</v>
      </c>
      <c r="K3" s="92"/>
      <c r="L3" s="86">
        <v>13</v>
      </c>
    </row>
    <row r="4" spans="1:12">
      <c r="A4" s="28" t="s">
        <v>28</v>
      </c>
      <c r="B4" s="399" t="s">
        <v>101</v>
      </c>
      <c r="C4" s="92"/>
      <c r="D4" s="399">
        <v>0</v>
      </c>
      <c r="E4" s="399">
        <v>0</v>
      </c>
      <c r="F4" s="93">
        <v>0</v>
      </c>
      <c r="G4" s="92"/>
      <c r="H4" s="399">
        <v>0</v>
      </c>
      <c r="I4" s="399">
        <v>0</v>
      </c>
      <c r="J4" s="399">
        <v>0</v>
      </c>
      <c r="K4" s="92"/>
      <c r="L4" s="92"/>
    </row>
    <row r="5" spans="1:12">
      <c r="A5" s="28" t="s">
        <v>95</v>
      </c>
      <c r="B5" s="399">
        <v>0</v>
      </c>
      <c r="C5" s="92"/>
      <c r="D5" s="399">
        <v>0</v>
      </c>
      <c r="E5" s="399">
        <v>0</v>
      </c>
      <c r="F5" s="93">
        <v>102</v>
      </c>
      <c r="G5" s="92"/>
      <c r="H5" s="399">
        <v>0</v>
      </c>
      <c r="I5" s="399">
        <v>0</v>
      </c>
      <c r="J5" s="399">
        <v>1</v>
      </c>
      <c r="K5" s="92"/>
      <c r="L5" s="94">
        <v>103</v>
      </c>
    </row>
    <row r="6" spans="1:12">
      <c r="A6" s="27" t="s">
        <v>32</v>
      </c>
      <c r="B6" s="84"/>
      <c r="C6" s="85"/>
      <c r="D6" s="84"/>
      <c r="E6" s="84"/>
      <c r="F6" s="95"/>
      <c r="G6" s="85"/>
      <c r="H6" s="84"/>
      <c r="I6" s="84"/>
      <c r="J6" s="84"/>
      <c r="K6" s="85"/>
      <c r="L6" s="85"/>
    </row>
    <row r="7" spans="1:12">
      <c r="A7" s="29" t="s">
        <v>33</v>
      </c>
      <c r="B7" s="96"/>
      <c r="C7" s="97">
        <v>0</v>
      </c>
      <c r="D7" s="96"/>
      <c r="E7" s="96"/>
      <c r="F7" s="96"/>
      <c r="G7" s="97">
        <v>3.34</v>
      </c>
      <c r="H7" s="96"/>
      <c r="I7" s="96"/>
      <c r="J7" s="96"/>
      <c r="K7" s="97">
        <v>4.99</v>
      </c>
      <c r="L7" s="98">
        <f>SUM(B7:K7)</f>
        <v>8.33</v>
      </c>
    </row>
    <row r="8" spans="1:12">
      <c r="A8" s="29" t="s">
        <v>35</v>
      </c>
      <c r="B8" s="99">
        <v>0</v>
      </c>
      <c r="C8" s="98"/>
      <c r="D8" s="99">
        <v>0</v>
      </c>
      <c r="E8" s="99">
        <v>0</v>
      </c>
      <c r="F8" s="100">
        <v>3.07</v>
      </c>
      <c r="G8" s="98"/>
      <c r="H8" s="101">
        <v>0</v>
      </c>
      <c r="I8" s="99">
        <v>0</v>
      </c>
      <c r="J8" s="99">
        <v>0.30085901639344265</v>
      </c>
      <c r="K8" s="98"/>
      <c r="L8" s="97">
        <v>3.3662688524590165</v>
      </c>
    </row>
    <row r="9" spans="1:12">
      <c r="A9" s="29" t="s">
        <v>37</v>
      </c>
      <c r="B9" s="96"/>
      <c r="C9" s="97">
        <v>0</v>
      </c>
      <c r="D9" s="96"/>
      <c r="E9" s="96"/>
      <c r="F9" s="96"/>
      <c r="G9" s="97">
        <v>4.5599999999999996</v>
      </c>
      <c r="H9" s="102"/>
      <c r="I9" s="96"/>
      <c r="J9" s="96"/>
      <c r="K9" s="97">
        <v>6.53</v>
      </c>
      <c r="L9" s="98">
        <f>SUM(B9:K9)</f>
        <v>11.09</v>
      </c>
    </row>
    <row r="10" spans="1:12">
      <c r="A10" s="29" t="s">
        <v>39</v>
      </c>
      <c r="B10" s="99">
        <v>0</v>
      </c>
      <c r="C10" s="98"/>
      <c r="D10" s="99">
        <v>0</v>
      </c>
      <c r="E10" s="99">
        <v>0</v>
      </c>
      <c r="F10" s="100">
        <v>1.61</v>
      </c>
      <c r="G10" s="98"/>
      <c r="H10" s="101">
        <v>0</v>
      </c>
      <c r="I10" s="99">
        <v>0</v>
      </c>
      <c r="J10" s="99">
        <v>0.15795098360655738</v>
      </c>
      <c r="K10" s="98"/>
      <c r="L10" s="97">
        <v>1.7694673770491802</v>
      </c>
    </row>
    <row r="11" spans="1:12">
      <c r="A11" s="27" t="s">
        <v>41</v>
      </c>
      <c r="B11" s="84"/>
      <c r="C11" s="85"/>
      <c r="D11" s="84"/>
      <c r="E11" s="84"/>
      <c r="F11" s="95"/>
      <c r="G11" s="85"/>
      <c r="H11" s="103"/>
      <c r="I11" s="84"/>
      <c r="J11" s="84"/>
      <c r="K11" s="85"/>
      <c r="L11" s="85"/>
    </row>
    <row r="12" spans="1:12">
      <c r="A12" s="29" t="s">
        <v>42</v>
      </c>
      <c r="B12" s="96"/>
      <c r="C12" s="97">
        <v>0</v>
      </c>
      <c r="D12" s="96"/>
      <c r="E12" s="96"/>
      <c r="F12" s="96"/>
      <c r="G12" s="97">
        <v>-5915.67</v>
      </c>
      <c r="H12" s="102"/>
      <c r="I12" s="96"/>
      <c r="J12" s="96"/>
      <c r="K12" s="97">
        <v>-485</v>
      </c>
      <c r="L12" s="98"/>
    </row>
    <row r="13" spans="1:12">
      <c r="A13" s="29" t="s">
        <v>44</v>
      </c>
      <c r="B13" s="99">
        <v>0</v>
      </c>
      <c r="C13" s="98"/>
      <c r="D13" s="99">
        <v>0</v>
      </c>
      <c r="E13" s="99">
        <v>0</v>
      </c>
      <c r="F13" s="104">
        <v>6068.84</v>
      </c>
      <c r="G13" s="105"/>
      <c r="H13" s="106">
        <v>0</v>
      </c>
      <c r="I13" s="106">
        <v>0</v>
      </c>
      <c r="J13" s="106">
        <v>1892</v>
      </c>
      <c r="K13" s="105"/>
      <c r="L13" s="107">
        <v>7960.84</v>
      </c>
    </row>
    <row r="14" spans="1:12">
      <c r="A14" s="30" t="s">
        <v>46</v>
      </c>
      <c r="B14" s="99">
        <v>0</v>
      </c>
      <c r="C14" s="98"/>
      <c r="D14" s="99">
        <v>0</v>
      </c>
      <c r="E14" s="99">
        <v>0</v>
      </c>
      <c r="F14" s="104">
        <v>54619.6</v>
      </c>
      <c r="G14" s="105"/>
      <c r="H14" s="106">
        <v>0</v>
      </c>
      <c r="I14" s="106">
        <v>0</v>
      </c>
      <c r="J14" s="106">
        <v>18920</v>
      </c>
      <c r="K14" s="105"/>
      <c r="L14" s="107">
        <v>73539.600000000006</v>
      </c>
    </row>
    <row r="15" spans="1:12">
      <c r="A15" s="30" t="s">
        <v>48</v>
      </c>
      <c r="B15" s="96"/>
      <c r="C15" s="97">
        <v>0</v>
      </c>
      <c r="D15" s="96"/>
      <c r="E15" s="96"/>
      <c r="F15" s="96"/>
      <c r="G15" s="97">
        <v>2036.46</v>
      </c>
      <c r="H15" s="102"/>
      <c r="I15" s="96"/>
      <c r="J15" s="96"/>
      <c r="K15" s="97">
        <v>3045</v>
      </c>
      <c r="L15" s="98"/>
    </row>
    <row r="16" spans="1:12">
      <c r="A16" s="30" t="s">
        <v>50</v>
      </c>
      <c r="B16" s="99">
        <v>0</v>
      </c>
      <c r="C16" s="98"/>
      <c r="D16" s="99">
        <v>0</v>
      </c>
      <c r="E16" s="99">
        <v>0</v>
      </c>
      <c r="F16" s="100">
        <v>1869.9</v>
      </c>
      <c r="G16" s="98"/>
      <c r="H16" s="101">
        <v>0</v>
      </c>
      <c r="I16" s="99">
        <v>0</v>
      </c>
      <c r="J16" s="99">
        <v>183.524</v>
      </c>
      <c r="K16" s="98"/>
      <c r="L16" s="97">
        <v>2053.424</v>
      </c>
    </row>
    <row r="17" spans="1:12">
      <c r="A17" s="30" t="s">
        <v>52</v>
      </c>
      <c r="B17" s="96"/>
      <c r="C17" s="97">
        <v>0</v>
      </c>
      <c r="D17" s="96"/>
      <c r="E17" s="96"/>
      <c r="F17" s="96"/>
      <c r="G17" s="97">
        <v>1111.98</v>
      </c>
      <c r="H17" s="102"/>
      <c r="I17" s="96"/>
      <c r="J17" s="96"/>
      <c r="K17" s="97">
        <v>1593</v>
      </c>
      <c r="L17" s="98"/>
    </row>
    <row r="18" spans="1:12">
      <c r="A18" s="30" t="s">
        <v>54</v>
      </c>
      <c r="B18" s="99">
        <v>0</v>
      </c>
      <c r="C18" s="98"/>
      <c r="D18" s="99">
        <v>0</v>
      </c>
      <c r="E18" s="99">
        <v>0</v>
      </c>
      <c r="F18" s="100">
        <v>393.21</v>
      </c>
      <c r="G18" s="98"/>
      <c r="H18" s="101">
        <v>0</v>
      </c>
      <c r="I18" s="99">
        <v>0</v>
      </c>
      <c r="J18" s="99">
        <v>38.540039999999998</v>
      </c>
      <c r="K18" s="98"/>
      <c r="L18" s="97">
        <v>431.75003999999996</v>
      </c>
    </row>
    <row r="19" spans="1:12">
      <c r="A19" s="30" t="s">
        <v>56</v>
      </c>
      <c r="B19" s="99">
        <v>0</v>
      </c>
      <c r="C19" s="97">
        <v>0</v>
      </c>
      <c r="D19" s="99">
        <v>0</v>
      </c>
      <c r="E19" s="99">
        <v>0</v>
      </c>
      <c r="F19" s="100">
        <v>9</v>
      </c>
      <c r="G19" s="97">
        <v>9.6999999999999993</v>
      </c>
      <c r="H19" s="101">
        <v>0</v>
      </c>
      <c r="I19" s="99">
        <v>0</v>
      </c>
      <c r="J19" s="99">
        <v>10</v>
      </c>
      <c r="K19" s="97">
        <v>9</v>
      </c>
      <c r="L19" s="97">
        <v>0</v>
      </c>
    </row>
    <row r="20" spans="1:12">
      <c r="A20" s="27" t="s">
        <v>58</v>
      </c>
      <c r="B20" s="84"/>
      <c r="C20" s="85"/>
      <c r="D20" s="84"/>
      <c r="E20" s="84"/>
      <c r="F20" s="95"/>
      <c r="G20" s="85"/>
      <c r="H20" s="84"/>
      <c r="I20" s="84"/>
      <c r="J20" s="84"/>
      <c r="K20" s="85"/>
      <c r="L20" s="85"/>
    </row>
    <row r="21" spans="1:12">
      <c r="A21" s="31" t="s">
        <v>59</v>
      </c>
      <c r="B21" s="87"/>
      <c r="C21" s="88">
        <v>0</v>
      </c>
      <c r="D21" s="87"/>
      <c r="E21" s="87"/>
      <c r="F21" s="87"/>
      <c r="G21" s="88">
        <v>-1739.79</v>
      </c>
      <c r="H21" s="87"/>
      <c r="I21" s="87"/>
      <c r="J21" s="87"/>
      <c r="K21" s="88">
        <v>4909.1499999999996</v>
      </c>
      <c r="L21" s="89"/>
    </row>
    <row r="22" spans="1:12">
      <c r="A22" s="31" t="s">
        <v>61</v>
      </c>
      <c r="B22" s="90">
        <v>0</v>
      </c>
      <c r="C22" s="89"/>
      <c r="D22" s="90">
        <v>0</v>
      </c>
      <c r="E22" s="90">
        <v>0</v>
      </c>
      <c r="F22" s="108">
        <v>1231.1600000000001</v>
      </c>
      <c r="G22" s="89"/>
      <c r="H22" s="90">
        <v>0</v>
      </c>
      <c r="I22" s="90">
        <v>0</v>
      </c>
      <c r="J22" s="90"/>
      <c r="K22" s="89"/>
      <c r="L22" s="88"/>
    </row>
    <row r="23" spans="1:12">
      <c r="A23" s="27" t="s">
        <v>63</v>
      </c>
      <c r="B23" s="109"/>
      <c r="C23" s="110"/>
      <c r="D23" s="109"/>
      <c r="E23" s="109"/>
      <c r="F23" s="111"/>
      <c r="G23" s="110"/>
      <c r="H23" s="109"/>
      <c r="I23" s="109"/>
      <c r="J23" s="109"/>
      <c r="K23" s="110"/>
      <c r="L23" s="110"/>
    </row>
    <row r="24" spans="1:12">
      <c r="A24" s="31" t="s">
        <v>64</v>
      </c>
      <c r="B24" s="112">
        <v>2100000</v>
      </c>
      <c r="C24" s="113">
        <v>2100000</v>
      </c>
      <c r="D24" s="112">
        <v>2100000</v>
      </c>
      <c r="E24" s="112">
        <v>2100000</v>
      </c>
      <c r="F24" s="112">
        <v>2100000</v>
      </c>
      <c r="G24" s="114"/>
      <c r="H24" s="112">
        <v>2100000</v>
      </c>
      <c r="I24" s="112">
        <v>2100000</v>
      </c>
      <c r="J24" s="112"/>
      <c r="K24" s="115"/>
      <c r="L24" s="116">
        <v>2100000</v>
      </c>
    </row>
    <row r="25" spans="1:12">
      <c r="A25" s="31" t="s">
        <v>66</v>
      </c>
      <c r="B25" s="90">
        <v>0</v>
      </c>
      <c r="C25" s="88">
        <v>0</v>
      </c>
      <c r="D25" s="90">
        <v>0</v>
      </c>
      <c r="E25" s="90">
        <v>0</v>
      </c>
      <c r="F25" s="90">
        <v>0</v>
      </c>
      <c r="G25" s="88">
        <v>0</v>
      </c>
      <c r="H25" s="108"/>
      <c r="I25" s="108"/>
      <c r="J25" s="90"/>
      <c r="K25" s="88">
        <v>0</v>
      </c>
      <c r="L25" s="88">
        <v>0</v>
      </c>
    </row>
    <row r="26" spans="1:12">
      <c r="A26" s="31" t="s">
        <v>68</v>
      </c>
      <c r="B26" s="90">
        <v>0</v>
      </c>
      <c r="C26" s="89"/>
      <c r="D26" s="90">
        <v>0</v>
      </c>
      <c r="E26" s="90">
        <v>0</v>
      </c>
      <c r="F26" s="108">
        <v>7014.33</v>
      </c>
      <c r="G26" s="89"/>
      <c r="H26" s="108"/>
      <c r="I26" s="108"/>
      <c r="J26" s="90">
        <v>1214.55</v>
      </c>
      <c r="K26" s="89"/>
      <c r="L26" s="88">
        <v>8228.8799999999992</v>
      </c>
    </row>
    <row r="27" spans="1:12">
      <c r="A27" s="31" t="s">
        <v>70</v>
      </c>
      <c r="B27" s="90">
        <v>0</v>
      </c>
      <c r="C27" s="89"/>
      <c r="D27" s="90">
        <v>0</v>
      </c>
      <c r="E27" s="90">
        <v>0</v>
      </c>
      <c r="F27" s="108">
        <v>7014.33</v>
      </c>
      <c r="G27" s="89"/>
      <c r="H27" s="108"/>
      <c r="I27" s="108"/>
      <c r="J27" s="90">
        <v>1457.4</v>
      </c>
      <c r="K27" s="89"/>
      <c r="L27" s="88">
        <v>8471.73</v>
      </c>
    </row>
    <row r="28" spans="1:12">
      <c r="A28" s="31" t="s">
        <v>72</v>
      </c>
      <c r="B28" s="90">
        <v>9793.2000000000007</v>
      </c>
      <c r="C28" s="89"/>
      <c r="D28" s="90">
        <v>219.35</v>
      </c>
      <c r="E28" s="90">
        <v>3156.86</v>
      </c>
      <c r="F28" s="108">
        <v>3156.86</v>
      </c>
      <c r="G28" s="89"/>
      <c r="H28" s="400">
        <v>3154.53</v>
      </c>
      <c r="I28" s="400">
        <v>2687.5</v>
      </c>
      <c r="J28" s="90">
        <v>4097.1400000000003</v>
      </c>
      <c r="K28" s="89"/>
      <c r="L28" s="88">
        <v>27701.93</v>
      </c>
    </row>
    <row r="29" spans="1:12">
      <c r="A29" s="31" t="s">
        <v>74</v>
      </c>
      <c r="B29" s="117">
        <v>2088576</v>
      </c>
      <c r="C29" s="91"/>
      <c r="D29" s="117">
        <v>2086315</v>
      </c>
      <c r="E29" s="117">
        <v>2083158.14</v>
      </c>
      <c r="F29" s="117">
        <v>2072986.9499999997</v>
      </c>
      <c r="G29" s="91"/>
      <c r="H29" s="117">
        <v>2069832.4199999997</v>
      </c>
      <c r="I29" s="117">
        <v>2067144.9199999997</v>
      </c>
      <c r="J29" s="117">
        <v>2061590.38</v>
      </c>
      <c r="K29" s="91"/>
      <c r="L29" s="118">
        <v>2063826.34</v>
      </c>
    </row>
    <row r="32" spans="1:12">
      <c r="L32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C346-9405-4FBC-9149-D1BE27EDA341}">
  <dimension ref="A1:L32"/>
  <sheetViews>
    <sheetView topLeftCell="B6" workbookViewId="0">
      <selection activeCell="G21" sqref="G21"/>
    </sheetView>
  </sheetViews>
  <sheetFormatPr defaultRowHeight="14.45"/>
  <cols>
    <col min="1" max="1" width="48.5703125" bestFit="1" customWidth="1"/>
    <col min="2" max="7" width="14.7109375" bestFit="1" customWidth="1"/>
    <col min="8" max="9" width="13.7109375" bestFit="1" customWidth="1"/>
    <col min="10" max="10" width="14.28515625" bestFit="1" customWidth="1"/>
    <col min="11" max="12" width="14.7109375" bestFit="1" customWidth="1"/>
  </cols>
  <sheetData>
    <row r="1" spans="1:12">
      <c r="A1" s="1" t="s">
        <v>18</v>
      </c>
      <c r="B1" s="34" t="s">
        <v>82</v>
      </c>
      <c r="C1" s="35" t="s">
        <v>127</v>
      </c>
      <c r="D1" s="34" t="s">
        <v>84</v>
      </c>
      <c r="E1" s="34" t="s">
        <v>85</v>
      </c>
      <c r="F1" s="34" t="s">
        <v>86</v>
      </c>
      <c r="G1" s="35" t="s">
        <v>128</v>
      </c>
      <c r="H1" s="34" t="s">
        <v>88</v>
      </c>
      <c r="I1" s="34" t="s">
        <v>89</v>
      </c>
      <c r="J1" s="34" t="s">
        <v>90</v>
      </c>
      <c r="K1" s="35" t="s">
        <v>129</v>
      </c>
      <c r="L1" s="36" t="s">
        <v>126</v>
      </c>
    </row>
    <row r="2" spans="1:12">
      <c r="A2" s="5" t="s">
        <v>23</v>
      </c>
      <c r="B2" s="32"/>
      <c r="C2" s="37"/>
      <c r="D2" s="32"/>
      <c r="E2" s="32"/>
      <c r="F2" s="32"/>
      <c r="G2" s="37"/>
      <c r="H2" s="32"/>
      <c r="I2" s="32"/>
      <c r="J2" s="32"/>
      <c r="K2" s="37"/>
      <c r="L2" s="38"/>
    </row>
    <row r="3" spans="1:12">
      <c r="A3" s="21" t="s">
        <v>25</v>
      </c>
      <c r="B3" s="32">
        <v>18</v>
      </c>
      <c r="C3" s="37"/>
      <c r="D3" s="32">
        <v>29</v>
      </c>
      <c r="E3" s="32">
        <v>13</v>
      </c>
      <c r="F3" s="32">
        <v>3</v>
      </c>
      <c r="G3" s="37">
        <v>45</v>
      </c>
      <c r="H3" s="32">
        <v>2</v>
      </c>
      <c r="I3" s="32">
        <v>3</v>
      </c>
      <c r="J3" s="32">
        <v>1</v>
      </c>
      <c r="K3" s="37">
        <v>6</v>
      </c>
      <c r="L3" s="38">
        <v>69</v>
      </c>
    </row>
    <row r="4" spans="1:12">
      <c r="A4" s="21" t="s">
        <v>28</v>
      </c>
      <c r="B4" s="32">
        <v>0</v>
      </c>
      <c r="C4" s="37"/>
      <c r="D4" s="32">
        <v>14</v>
      </c>
      <c r="E4" s="32">
        <v>15</v>
      </c>
      <c r="F4" s="32">
        <v>16</v>
      </c>
      <c r="G4" s="37">
        <v>45</v>
      </c>
      <c r="H4" s="32">
        <v>51</v>
      </c>
      <c r="I4" s="32">
        <v>7</v>
      </c>
      <c r="J4" s="32">
        <v>32</v>
      </c>
      <c r="K4" s="37">
        <v>90</v>
      </c>
      <c r="L4" s="38">
        <v>135</v>
      </c>
    </row>
    <row r="5" spans="1:12">
      <c r="A5" s="21" t="s">
        <v>95</v>
      </c>
      <c r="B5" s="32">
        <v>0</v>
      </c>
      <c r="C5" s="37"/>
      <c r="D5" s="32">
        <v>0</v>
      </c>
      <c r="E5" s="32">
        <v>0</v>
      </c>
      <c r="F5" s="32">
        <v>2</v>
      </c>
      <c r="G5" s="37">
        <v>2</v>
      </c>
      <c r="H5" s="32">
        <v>2</v>
      </c>
      <c r="I5" s="32">
        <v>5</v>
      </c>
      <c r="J5" s="32">
        <v>28</v>
      </c>
      <c r="K5" s="37">
        <v>35</v>
      </c>
      <c r="L5" s="38">
        <v>37</v>
      </c>
    </row>
    <row r="6" spans="1:12">
      <c r="A6" s="5" t="s">
        <v>32</v>
      </c>
      <c r="B6" s="32"/>
      <c r="C6" s="37"/>
      <c r="D6" s="32"/>
      <c r="E6" s="32"/>
      <c r="F6" s="32"/>
      <c r="G6" s="37"/>
      <c r="H6" s="32"/>
      <c r="I6" s="32"/>
      <c r="J6" s="32"/>
      <c r="K6" s="37"/>
      <c r="L6" s="38"/>
    </row>
    <row r="7" spans="1:12">
      <c r="A7" s="21" t="s">
        <v>33</v>
      </c>
      <c r="B7" s="32">
        <v>0</v>
      </c>
      <c r="C7" s="37">
        <v>0</v>
      </c>
      <c r="D7" s="32">
        <v>0</v>
      </c>
      <c r="E7" s="32">
        <v>0</v>
      </c>
      <c r="F7" s="32">
        <v>0</v>
      </c>
      <c r="G7" s="37">
        <v>0</v>
      </c>
      <c r="H7" s="32">
        <v>0</v>
      </c>
      <c r="I7" s="32">
        <v>0</v>
      </c>
      <c r="J7" s="32">
        <v>0</v>
      </c>
      <c r="K7" s="37">
        <v>0</v>
      </c>
      <c r="L7" s="38">
        <v>0</v>
      </c>
    </row>
    <row r="8" spans="1:12">
      <c r="A8" s="21" t="s">
        <v>35</v>
      </c>
      <c r="B8" s="32">
        <v>0</v>
      </c>
      <c r="C8" s="37"/>
      <c r="D8" s="32">
        <v>0</v>
      </c>
      <c r="E8" s="32">
        <v>0</v>
      </c>
      <c r="F8" s="32">
        <v>15</v>
      </c>
      <c r="G8" s="37">
        <v>15</v>
      </c>
      <c r="H8" s="32">
        <v>47.57</v>
      </c>
      <c r="I8" s="32">
        <v>72.897000000000006</v>
      </c>
      <c r="J8" s="32">
        <v>197.61849999999998</v>
      </c>
      <c r="K8" s="37">
        <v>318.08550000000002</v>
      </c>
      <c r="L8" s="38">
        <v>333.08550000000002</v>
      </c>
    </row>
    <row r="9" spans="1:12">
      <c r="A9" s="21" t="s">
        <v>37</v>
      </c>
      <c r="B9" s="32"/>
      <c r="C9" s="37"/>
      <c r="D9" s="32"/>
      <c r="E9" s="32"/>
      <c r="F9" s="32">
        <v>0</v>
      </c>
      <c r="G9" s="37">
        <v>0</v>
      </c>
      <c r="H9" s="32">
        <v>0</v>
      </c>
      <c r="I9" s="32">
        <v>0</v>
      </c>
      <c r="J9" s="32">
        <v>0</v>
      </c>
      <c r="K9" s="37">
        <v>0</v>
      </c>
      <c r="L9" s="38">
        <v>0</v>
      </c>
    </row>
    <row r="10" spans="1:12">
      <c r="A10" s="21" t="s">
        <v>39</v>
      </c>
      <c r="B10" s="32">
        <v>0</v>
      </c>
      <c r="C10" s="37"/>
      <c r="D10" s="32">
        <v>0</v>
      </c>
      <c r="E10" s="32">
        <v>0</v>
      </c>
      <c r="F10" s="32">
        <v>11</v>
      </c>
      <c r="G10" s="37">
        <v>11</v>
      </c>
      <c r="H10" s="32">
        <v>35.1</v>
      </c>
      <c r="I10" s="32">
        <v>50.0045</v>
      </c>
      <c r="J10" s="32">
        <v>137</v>
      </c>
      <c r="K10" s="37">
        <v>222.1045</v>
      </c>
      <c r="L10" s="38">
        <v>233.1045</v>
      </c>
    </row>
    <row r="11" spans="1:12">
      <c r="A11" s="5" t="s">
        <v>41</v>
      </c>
      <c r="B11" s="32"/>
      <c r="C11" s="37"/>
      <c r="D11" s="32"/>
      <c r="E11" s="32"/>
      <c r="F11" s="32"/>
      <c r="G11" s="37"/>
      <c r="H11" s="32"/>
      <c r="I11" s="32"/>
      <c r="J11" s="32"/>
      <c r="K11" s="37"/>
      <c r="L11" s="38"/>
    </row>
    <row r="12" spans="1:12">
      <c r="A12" s="21" t="s">
        <v>42</v>
      </c>
      <c r="B12" s="32">
        <v>0</v>
      </c>
      <c r="C12" s="37">
        <v>0</v>
      </c>
      <c r="D12" s="32">
        <v>0</v>
      </c>
      <c r="E12" s="32">
        <v>0</v>
      </c>
      <c r="F12" s="32">
        <v>0</v>
      </c>
      <c r="G12" s="37">
        <v>0</v>
      </c>
      <c r="H12" s="32">
        <v>0</v>
      </c>
      <c r="I12" s="32">
        <v>0</v>
      </c>
      <c r="J12" s="32">
        <v>0</v>
      </c>
      <c r="K12" s="37">
        <v>0</v>
      </c>
      <c r="L12" s="38">
        <v>0</v>
      </c>
    </row>
    <row r="13" spans="1:12">
      <c r="A13" s="21" t="s">
        <v>44</v>
      </c>
      <c r="B13" s="32">
        <v>0</v>
      </c>
      <c r="C13" s="37">
        <v>0</v>
      </c>
      <c r="D13" s="32">
        <v>0</v>
      </c>
      <c r="E13" s="32">
        <v>0</v>
      </c>
      <c r="F13" s="41">
        <v>134115</v>
      </c>
      <c r="G13" s="42">
        <v>134115</v>
      </c>
      <c r="H13" s="41">
        <v>429554.21</v>
      </c>
      <c r="I13" s="41">
        <v>620688.55000000005</v>
      </c>
      <c r="J13" s="32">
        <v>1675212</v>
      </c>
      <c r="K13" s="37">
        <v>2725454.76</v>
      </c>
      <c r="L13" s="43">
        <v>2859569.76</v>
      </c>
    </row>
    <row r="14" spans="1:12">
      <c r="A14" s="22" t="s">
        <v>46</v>
      </c>
      <c r="B14" s="32">
        <v>0</v>
      </c>
      <c r="C14" s="37">
        <v>0</v>
      </c>
      <c r="D14" s="32">
        <v>0</v>
      </c>
      <c r="E14" s="32">
        <v>0</v>
      </c>
      <c r="F14" s="41">
        <v>1609375</v>
      </c>
      <c r="G14" s="42">
        <v>1609375</v>
      </c>
      <c r="H14" s="41">
        <v>5154650.46</v>
      </c>
      <c r="I14" s="41">
        <v>7246436.75</v>
      </c>
      <c r="J14" s="32">
        <v>20102540</v>
      </c>
      <c r="K14" s="37">
        <v>32503627.210000001</v>
      </c>
      <c r="L14" s="43">
        <v>34113002.210000001</v>
      </c>
    </row>
    <row r="15" spans="1:12">
      <c r="A15" s="22" t="s">
        <v>48</v>
      </c>
      <c r="B15" s="32">
        <v>0</v>
      </c>
      <c r="C15" s="37">
        <v>0</v>
      </c>
      <c r="D15" s="32">
        <v>0</v>
      </c>
      <c r="E15" s="32">
        <v>0</v>
      </c>
      <c r="F15" s="32">
        <v>0</v>
      </c>
      <c r="G15" s="37">
        <v>0</v>
      </c>
      <c r="H15" s="32">
        <v>0</v>
      </c>
      <c r="I15" s="32">
        <v>0</v>
      </c>
      <c r="J15" s="32">
        <v>0</v>
      </c>
      <c r="K15" s="37">
        <v>0</v>
      </c>
      <c r="L15" s="38">
        <v>0</v>
      </c>
    </row>
    <row r="16" spans="1:12">
      <c r="A16" s="22" t="s">
        <v>50</v>
      </c>
      <c r="B16" s="32">
        <v>0</v>
      </c>
      <c r="C16" s="37">
        <v>0</v>
      </c>
      <c r="D16" s="32">
        <v>0</v>
      </c>
      <c r="E16" s="32">
        <v>0</v>
      </c>
      <c r="F16" s="41">
        <v>9060</v>
      </c>
      <c r="G16" s="42">
        <v>9060</v>
      </c>
      <c r="H16" s="41">
        <v>29016.91</v>
      </c>
      <c r="I16" s="41">
        <v>42504.2</v>
      </c>
      <c r="J16" s="32">
        <v>129504.7</v>
      </c>
      <c r="K16" s="37">
        <v>201025.81</v>
      </c>
      <c r="L16" s="43">
        <v>210085.81</v>
      </c>
    </row>
    <row r="17" spans="1:12">
      <c r="A17" s="22" t="s">
        <v>52</v>
      </c>
      <c r="B17" s="32">
        <v>0</v>
      </c>
      <c r="C17" s="37">
        <v>0</v>
      </c>
      <c r="D17" s="32">
        <v>0</v>
      </c>
      <c r="E17" s="32">
        <v>0</v>
      </c>
      <c r="F17" s="32">
        <v>0</v>
      </c>
      <c r="G17" s="37">
        <v>0</v>
      </c>
      <c r="H17" s="32">
        <v>0</v>
      </c>
      <c r="I17" s="32">
        <v>0</v>
      </c>
      <c r="J17" s="32">
        <v>0</v>
      </c>
      <c r="K17" s="37">
        <v>0</v>
      </c>
      <c r="L17" s="38">
        <v>0</v>
      </c>
    </row>
    <row r="18" spans="1:12">
      <c r="A18" s="22" t="s">
        <v>54</v>
      </c>
      <c r="B18" s="32">
        <v>0</v>
      </c>
      <c r="C18" s="37">
        <v>0</v>
      </c>
      <c r="D18" s="32">
        <v>0</v>
      </c>
      <c r="E18" s="32">
        <v>0</v>
      </c>
      <c r="F18" s="41">
        <v>2674</v>
      </c>
      <c r="G18" s="42">
        <v>2674</v>
      </c>
      <c r="H18" s="41">
        <v>8563.3799999999992</v>
      </c>
      <c r="I18" s="41">
        <v>12288.25</v>
      </c>
      <c r="J18" s="32">
        <v>33396</v>
      </c>
      <c r="K18" s="37">
        <v>54247.63</v>
      </c>
      <c r="L18" s="43">
        <v>56921.63</v>
      </c>
    </row>
    <row r="19" spans="1:12">
      <c r="A19" s="22" t="s">
        <v>56</v>
      </c>
      <c r="B19" s="32">
        <v>0</v>
      </c>
      <c r="C19" s="37">
        <v>0</v>
      </c>
      <c r="D19" s="32">
        <v>0</v>
      </c>
      <c r="E19" s="32">
        <v>0</v>
      </c>
      <c r="F19" s="32">
        <v>12</v>
      </c>
      <c r="G19" s="37">
        <v>12</v>
      </c>
      <c r="H19" s="32">
        <v>12</v>
      </c>
      <c r="I19" s="32">
        <v>8.5</v>
      </c>
      <c r="J19" s="32">
        <v>12</v>
      </c>
      <c r="K19" s="37">
        <v>32.5</v>
      </c>
      <c r="L19" s="38">
        <v>6.3571428571428568</v>
      </c>
    </row>
    <row r="20" spans="1:12">
      <c r="A20" s="6" t="s">
        <v>58</v>
      </c>
      <c r="B20" s="32"/>
      <c r="C20" s="37"/>
      <c r="D20" s="32"/>
      <c r="E20" s="32"/>
      <c r="F20" s="32"/>
      <c r="G20" s="37"/>
      <c r="H20" s="32"/>
      <c r="I20" s="32"/>
      <c r="J20" s="32"/>
      <c r="K20" s="37"/>
      <c r="L20" s="38"/>
    </row>
    <row r="21" spans="1:12">
      <c r="A21" s="22" t="s">
        <v>59</v>
      </c>
      <c r="B21" s="32">
        <v>0</v>
      </c>
      <c r="C21" s="37">
        <v>0</v>
      </c>
      <c r="D21" s="32">
        <v>0</v>
      </c>
      <c r="E21" s="32">
        <v>0</v>
      </c>
      <c r="F21" s="32">
        <v>0</v>
      </c>
      <c r="G21" s="37">
        <v>0</v>
      </c>
      <c r="H21" s="32">
        <v>0</v>
      </c>
      <c r="I21" s="32">
        <v>0</v>
      </c>
      <c r="J21" s="32">
        <v>0</v>
      </c>
      <c r="K21" s="37">
        <v>0</v>
      </c>
      <c r="L21" s="38">
        <v>0</v>
      </c>
    </row>
    <row r="22" spans="1:12">
      <c r="A22" s="22" t="s">
        <v>130</v>
      </c>
      <c r="B22" s="32">
        <v>0</v>
      </c>
      <c r="C22" s="37">
        <v>0</v>
      </c>
      <c r="D22" s="32">
        <v>0</v>
      </c>
      <c r="E22" s="32">
        <v>0</v>
      </c>
      <c r="F22" s="44">
        <v>11366</v>
      </c>
      <c r="G22" s="45">
        <v>11366</v>
      </c>
      <c r="H22" s="44">
        <v>444137.13</v>
      </c>
      <c r="I22" s="44">
        <v>629804.42689033598</v>
      </c>
      <c r="J22" s="32">
        <v>1773108.9</v>
      </c>
      <c r="K22" s="37">
        <v>2847050.4568903358</v>
      </c>
      <c r="L22" s="46">
        <v>2858416.4568903358</v>
      </c>
    </row>
    <row r="23" spans="1:12">
      <c r="A23" s="6" t="s">
        <v>63</v>
      </c>
      <c r="B23" s="32"/>
      <c r="C23" s="37"/>
      <c r="D23" s="32"/>
      <c r="E23" s="32"/>
      <c r="F23" s="32"/>
      <c r="G23" s="37"/>
      <c r="H23" s="32"/>
      <c r="I23" s="32"/>
      <c r="J23" s="32"/>
      <c r="K23" s="37"/>
      <c r="L23" s="38"/>
    </row>
    <row r="24" spans="1:12">
      <c r="A24" s="22" t="s">
        <v>131</v>
      </c>
      <c r="B24" s="44">
        <v>23000000</v>
      </c>
      <c r="C24" s="46">
        <v>23000000</v>
      </c>
      <c r="D24" s="44">
        <v>23000000</v>
      </c>
      <c r="E24" s="44">
        <v>23000000</v>
      </c>
      <c r="F24" s="44">
        <v>23000000</v>
      </c>
      <c r="G24" s="46">
        <v>23000000</v>
      </c>
      <c r="H24" s="44">
        <v>23000000</v>
      </c>
      <c r="I24" s="44">
        <v>23000000</v>
      </c>
      <c r="J24" s="32">
        <v>23000000</v>
      </c>
      <c r="K24" s="38">
        <v>23000000</v>
      </c>
      <c r="L24" s="46">
        <v>23000000</v>
      </c>
    </row>
    <row r="25" spans="1:12">
      <c r="A25" s="22" t="s">
        <v>66</v>
      </c>
      <c r="B25" s="280">
        <v>0</v>
      </c>
      <c r="C25" s="281">
        <v>0</v>
      </c>
      <c r="D25" s="280">
        <v>0</v>
      </c>
      <c r="E25" s="280">
        <v>0</v>
      </c>
      <c r="F25" s="280">
        <v>0</v>
      </c>
      <c r="G25" s="281">
        <v>0</v>
      </c>
      <c r="H25" s="280">
        <v>0</v>
      </c>
      <c r="I25" s="280">
        <v>0</v>
      </c>
      <c r="J25" s="280">
        <v>0</v>
      </c>
      <c r="K25" s="281">
        <v>0</v>
      </c>
      <c r="L25" s="282">
        <v>0</v>
      </c>
    </row>
    <row r="26" spans="1:12">
      <c r="A26" s="22" t="s">
        <v>68</v>
      </c>
      <c r="B26" s="280">
        <v>0</v>
      </c>
      <c r="C26" s="281">
        <v>0</v>
      </c>
      <c r="D26" s="280">
        <v>0</v>
      </c>
      <c r="E26" s="280">
        <v>0</v>
      </c>
      <c r="F26" s="280">
        <v>88308</v>
      </c>
      <c r="G26" s="281">
        <v>88308</v>
      </c>
      <c r="H26" s="280">
        <v>279806.39</v>
      </c>
      <c r="I26" s="280">
        <v>462538.72250000003</v>
      </c>
      <c r="J26" s="280">
        <v>1102792.4962499999</v>
      </c>
      <c r="K26" s="281">
        <v>1845137.6087499999</v>
      </c>
      <c r="L26" s="282">
        <v>1933445.6087499999</v>
      </c>
    </row>
    <row r="27" spans="1:12">
      <c r="A27" s="22" t="s">
        <v>70</v>
      </c>
      <c r="B27" s="280">
        <v>174236</v>
      </c>
      <c r="C27" s="281">
        <v>174236</v>
      </c>
      <c r="D27" s="280">
        <v>2017806</v>
      </c>
      <c r="E27" s="280">
        <v>609086</v>
      </c>
      <c r="F27" s="280">
        <v>1379159</v>
      </c>
      <c r="G27" s="281">
        <v>4006051</v>
      </c>
      <c r="H27" s="280">
        <v>4842067.07</v>
      </c>
      <c r="I27" s="280">
        <v>702831.33000000007</v>
      </c>
      <c r="J27" s="280">
        <v>8177886.4900000002</v>
      </c>
      <c r="K27" s="281">
        <v>13722784.890000001</v>
      </c>
      <c r="L27" s="282">
        <v>17903071.890000001</v>
      </c>
    </row>
    <row r="28" spans="1:12">
      <c r="A28" s="22" t="s">
        <v>72</v>
      </c>
      <c r="B28" s="280">
        <v>902514</v>
      </c>
      <c r="C28" s="281">
        <v>902514</v>
      </c>
      <c r="D28" s="280">
        <v>765637</v>
      </c>
      <c r="E28" s="280">
        <v>936582</v>
      </c>
      <c r="F28" s="280">
        <v>510564</v>
      </c>
      <c r="G28" s="281">
        <v>2212783</v>
      </c>
      <c r="H28" s="280">
        <v>572764.93999999994</v>
      </c>
      <c r="I28" s="280">
        <v>648568</v>
      </c>
      <c r="J28" s="280">
        <v>746501</v>
      </c>
      <c r="K28" s="281">
        <v>2288833.94</v>
      </c>
      <c r="L28" s="282">
        <v>5404130.9399999995</v>
      </c>
    </row>
    <row r="29" spans="1:12">
      <c r="A29" s="22" t="s">
        <v>74</v>
      </c>
      <c r="B29" s="283">
        <v>21923250</v>
      </c>
      <c r="C29" s="284">
        <v>21923250</v>
      </c>
      <c r="D29" s="283">
        <v>19139807</v>
      </c>
      <c r="E29" s="283">
        <v>17594139</v>
      </c>
      <c r="F29" s="283">
        <v>15616108</v>
      </c>
      <c r="G29" s="285">
        <v>15616108</v>
      </c>
      <c r="H29" s="283">
        <v>9921469.5999999996</v>
      </c>
      <c r="I29" s="283">
        <v>8107531.5474999994</v>
      </c>
      <c r="J29" s="283">
        <v>-1919648.4387500007</v>
      </c>
      <c r="K29" s="284">
        <v>15788352.70875</v>
      </c>
      <c r="L29" s="285">
        <v>-2240648.4387499988</v>
      </c>
    </row>
    <row r="32" spans="1:12">
      <c r="L32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3ADE-724C-4B0C-8197-E8B0BDB41103}">
  <dimension ref="A1:N31"/>
  <sheetViews>
    <sheetView topLeftCell="A12" workbookViewId="0">
      <selection activeCell="A27" sqref="A27"/>
    </sheetView>
  </sheetViews>
  <sheetFormatPr defaultRowHeight="14.45"/>
  <cols>
    <col min="1" max="1" width="48.5703125" bestFit="1" customWidth="1"/>
    <col min="2" max="9" width="15.85546875" bestFit="1" customWidth="1"/>
    <col min="10" max="10" width="17.140625" bestFit="1" customWidth="1"/>
    <col min="11" max="13" width="15.28515625" bestFit="1" customWidth="1"/>
    <col min="14" max="14" width="15.85546875" bestFit="1" customWidth="1"/>
  </cols>
  <sheetData>
    <row r="1" spans="1:14">
      <c r="A1" s="1" t="s">
        <v>18</v>
      </c>
      <c r="B1" s="34" t="s">
        <v>80</v>
      </c>
      <c r="C1" s="34" t="s">
        <v>81</v>
      </c>
      <c r="D1" s="47" t="s">
        <v>82</v>
      </c>
      <c r="E1" s="48" t="s">
        <v>83</v>
      </c>
      <c r="F1" s="47" t="s">
        <v>84</v>
      </c>
      <c r="G1" s="47" t="s">
        <v>85</v>
      </c>
      <c r="H1" s="47" t="s">
        <v>86</v>
      </c>
      <c r="I1" s="48" t="s">
        <v>87</v>
      </c>
      <c r="J1" s="47" t="s">
        <v>88</v>
      </c>
      <c r="K1" s="47" t="s">
        <v>89</v>
      </c>
      <c r="L1" s="47" t="s">
        <v>90</v>
      </c>
      <c r="M1" s="48" t="s">
        <v>132</v>
      </c>
      <c r="N1" s="49" t="s">
        <v>126</v>
      </c>
    </row>
    <row r="2" spans="1:14">
      <c r="A2" s="5" t="s">
        <v>23</v>
      </c>
      <c r="B2" s="50"/>
      <c r="C2" s="50"/>
      <c r="E2" s="51"/>
      <c r="I2" s="52"/>
      <c r="M2" s="51"/>
      <c r="N2" s="52"/>
    </row>
    <row r="3" spans="1:14">
      <c r="A3" s="21" t="s">
        <v>25</v>
      </c>
      <c r="B3" s="53"/>
      <c r="C3" s="53"/>
      <c r="E3" s="51"/>
      <c r="G3" s="362">
        <v>0</v>
      </c>
      <c r="H3" s="362">
        <v>6</v>
      </c>
      <c r="I3" s="54">
        <v>6</v>
      </c>
      <c r="J3" s="362">
        <v>0</v>
      </c>
      <c r="K3" s="362">
        <v>0</v>
      </c>
      <c r="L3">
        <v>3</v>
      </c>
      <c r="M3" s="51">
        <v>8</v>
      </c>
      <c r="N3" s="55">
        <v>9</v>
      </c>
    </row>
    <row r="4" spans="1:14">
      <c r="A4" s="21" t="s">
        <v>28</v>
      </c>
      <c r="B4" s="53"/>
      <c r="C4" s="53"/>
      <c r="E4" s="51"/>
      <c r="G4" s="362">
        <v>0</v>
      </c>
      <c r="H4" s="362">
        <v>1</v>
      </c>
      <c r="I4" s="54">
        <v>1</v>
      </c>
      <c r="J4" s="362">
        <v>0</v>
      </c>
      <c r="K4" s="362">
        <v>394</v>
      </c>
      <c r="L4">
        <v>826</v>
      </c>
      <c r="M4" s="56">
        <v>950</v>
      </c>
      <c r="N4" s="55">
        <v>1220</v>
      </c>
    </row>
    <row r="5" spans="1:14">
      <c r="A5" s="21" t="s">
        <v>95</v>
      </c>
      <c r="B5" s="53"/>
      <c r="C5" s="53"/>
      <c r="E5" s="51"/>
      <c r="G5" s="362">
        <v>0</v>
      </c>
      <c r="H5" s="362">
        <v>0</v>
      </c>
      <c r="I5" s="54">
        <v>0</v>
      </c>
      <c r="J5" s="362">
        <v>0</v>
      </c>
      <c r="K5" s="362">
        <v>0</v>
      </c>
      <c r="L5">
        <v>455</v>
      </c>
      <c r="M5" s="51">
        <v>1220</v>
      </c>
      <c r="N5" s="55">
        <v>455</v>
      </c>
    </row>
    <row r="6" spans="1:14">
      <c r="A6" s="5" t="s">
        <v>32</v>
      </c>
      <c r="B6" s="50"/>
      <c r="C6" s="50"/>
      <c r="E6" s="51"/>
      <c r="G6" s="362"/>
      <c r="H6" s="362"/>
      <c r="I6" s="55"/>
      <c r="J6" s="362"/>
      <c r="K6" s="362"/>
      <c r="M6" s="51"/>
      <c r="N6" s="55"/>
    </row>
    <row r="7" spans="1:14">
      <c r="A7" s="21" t="s">
        <v>33</v>
      </c>
      <c r="B7" s="53"/>
      <c r="C7" s="53"/>
      <c r="E7" s="51"/>
      <c r="G7" s="362">
        <v>0</v>
      </c>
      <c r="H7" s="362">
        <v>0</v>
      </c>
      <c r="I7" s="54">
        <v>0</v>
      </c>
      <c r="J7" s="362">
        <v>0</v>
      </c>
      <c r="K7" s="362">
        <v>0</v>
      </c>
      <c r="L7">
        <v>0</v>
      </c>
      <c r="M7" s="51">
        <v>0</v>
      </c>
      <c r="N7" s="55">
        <v>0</v>
      </c>
    </row>
    <row r="8" spans="1:14">
      <c r="A8" s="21" t="s">
        <v>35</v>
      </c>
      <c r="B8" s="53"/>
      <c r="C8" s="53"/>
      <c r="E8" s="51"/>
      <c r="G8" s="362">
        <v>0</v>
      </c>
      <c r="H8" s="362">
        <v>0</v>
      </c>
      <c r="I8" s="54">
        <v>0</v>
      </c>
      <c r="J8" s="362">
        <v>0</v>
      </c>
      <c r="K8" s="362">
        <v>0</v>
      </c>
      <c r="L8">
        <v>803</v>
      </c>
      <c r="M8" s="51">
        <v>1663.3500000000001</v>
      </c>
      <c r="N8" s="55">
        <v>803</v>
      </c>
    </row>
    <row r="9" spans="1:14">
      <c r="A9" s="21" t="s">
        <v>37</v>
      </c>
      <c r="B9" s="53"/>
      <c r="C9" s="53"/>
      <c r="E9" s="51"/>
      <c r="G9" s="362">
        <v>0</v>
      </c>
      <c r="H9" s="362">
        <v>0</v>
      </c>
      <c r="I9" s="54">
        <v>0</v>
      </c>
      <c r="J9" s="362">
        <v>0</v>
      </c>
      <c r="K9" s="362">
        <v>0</v>
      </c>
      <c r="L9">
        <v>0</v>
      </c>
      <c r="M9" s="51">
        <v>0</v>
      </c>
      <c r="N9" s="55">
        <v>0</v>
      </c>
    </row>
    <row r="10" spans="1:14">
      <c r="A10" s="21" t="s">
        <v>39</v>
      </c>
      <c r="B10" s="53"/>
      <c r="C10" s="53"/>
      <c r="E10" s="51"/>
      <c r="G10" s="362">
        <v>0</v>
      </c>
      <c r="H10" s="362">
        <v>0</v>
      </c>
      <c r="I10" s="54">
        <v>0</v>
      </c>
      <c r="J10" s="362">
        <v>0</v>
      </c>
      <c r="K10" s="362">
        <v>0</v>
      </c>
      <c r="L10">
        <v>365</v>
      </c>
      <c r="M10" s="51">
        <v>812.98</v>
      </c>
      <c r="N10" s="55">
        <v>365</v>
      </c>
    </row>
    <row r="11" spans="1:14">
      <c r="A11" s="5" t="s">
        <v>41</v>
      </c>
      <c r="B11" s="50"/>
      <c r="C11" s="50"/>
      <c r="E11" s="51"/>
      <c r="G11" s="362"/>
      <c r="H11" s="362"/>
      <c r="I11" s="55"/>
      <c r="J11" s="362"/>
      <c r="K11" s="362"/>
      <c r="M11" s="51"/>
      <c r="N11" s="55"/>
    </row>
    <row r="12" spans="1:14">
      <c r="A12" s="21" t="s">
        <v>42</v>
      </c>
      <c r="B12" s="53"/>
      <c r="C12" s="53"/>
      <c r="E12" s="51"/>
      <c r="G12" s="362">
        <v>0</v>
      </c>
      <c r="H12" s="362">
        <v>0</v>
      </c>
      <c r="I12" s="54">
        <v>0</v>
      </c>
      <c r="J12" s="362">
        <v>0</v>
      </c>
      <c r="K12" s="362">
        <v>0</v>
      </c>
      <c r="L12">
        <v>0</v>
      </c>
      <c r="M12" s="51">
        <v>0</v>
      </c>
      <c r="N12" s="55">
        <v>0</v>
      </c>
    </row>
    <row r="13" spans="1:14">
      <c r="A13" s="21" t="s">
        <v>44</v>
      </c>
      <c r="B13" s="53"/>
      <c r="C13" s="53"/>
      <c r="E13" s="51"/>
      <c r="G13" s="362">
        <v>0</v>
      </c>
      <c r="H13" s="362">
        <v>0</v>
      </c>
      <c r="I13" s="54">
        <v>0</v>
      </c>
      <c r="J13" s="57">
        <v>0</v>
      </c>
      <c r="K13" s="57">
        <v>0</v>
      </c>
      <c r="L13">
        <v>1396824</v>
      </c>
      <c r="M13" s="51">
        <v>1993277.46</v>
      </c>
      <c r="N13" s="58">
        <v>1396824</v>
      </c>
    </row>
    <row r="14" spans="1:14">
      <c r="A14" s="22" t="s">
        <v>46</v>
      </c>
      <c r="B14" s="59"/>
      <c r="C14" s="59"/>
      <c r="E14" s="51"/>
      <c r="G14" s="362">
        <v>0</v>
      </c>
      <c r="H14" s="362">
        <v>0</v>
      </c>
      <c r="I14" s="54">
        <v>0</v>
      </c>
      <c r="J14" s="362">
        <v>0</v>
      </c>
      <c r="K14" s="362">
        <v>0</v>
      </c>
      <c r="L14" s="130" t="s">
        <v>133</v>
      </c>
      <c r="M14" s="181">
        <v>16502572.76</v>
      </c>
      <c r="N14" s="128" t="s">
        <v>133</v>
      </c>
    </row>
    <row r="15" spans="1:14">
      <c r="A15" s="22" t="s">
        <v>48</v>
      </c>
      <c r="B15" s="59"/>
      <c r="C15" s="59"/>
      <c r="E15" s="51"/>
      <c r="G15" s="362">
        <v>0</v>
      </c>
      <c r="H15" s="362">
        <v>0</v>
      </c>
      <c r="I15" s="54">
        <v>0</v>
      </c>
      <c r="J15" s="362">
        <v>0</v>
      </c>
      <c r="K15" s="362">
        <v>0</v>
      </c>
      <c r="L15">
        <v>0</v>
      </c>
      <c r="M15" s="182">
        <v>0</v>
      </c>
      <c r="N15" s="55">
        <v>0</v>
      </c>
    </row>
    <row r="16" spans="1:14">
      <c r="A16" s="22" t="s">
        <v>50</v>
      </c>
      <c r="B16" s="59"/>
      <c r="C16" s="59"/>
      <c r="D16" s="60"/>
      <c r="E16" s="61"/>
      <c r="F16" s="60"/>
      <c r="G16" s="362">
        <v>0</v>
      </c>
      <c r="H16" s="362">
        <v>0</v>
      </c>
      <c r="I16" s="54">
        <v>0</v>
      </c>
      <c r="J16" s="57">
        <v>0</v>
      </c>
      <c r="K16" s="57">
        <v>0</v>
      </c>
      <c r="L16">
        <v>693319</v>
      </c>
      <c r="M16" s="182">
        <v>715224.45</v>
      </c>
      <c r="N16" s="58">
        <v>693319</v>
      </c>
    </row>
    <row r="17" spans="1:14">
      <c r="A17" s="22" t="s">
        <v>52</v>
      </c>
      <c r="B17" s="59"/>
      <c r="C17" s="59"/>
      <c r="E17" s="51"/>
      <c r="G17" s="362">
        <v>0</v>
      </c>
      <c r="H17" s="362">
        <v>0</v>
      </c>
      <c r="I17" s="54">
        <v>0</v>
      </c>
      <c r="J17" s="362">
        <v>0</v>
      </c>
      <c r="K17" s="362">
        <v>0</v>
      </c>
      <c r="L17">
        <v>0</v>
      </c>
      <c r="M17" s="182">
        <v>0</v>
      </c>
      <c r="N17" s="55">
        <v>0</v>
      </c>
    </row>
    <row r="18" spans="1:14">
      <c r="A18" s="22" t="s">
        <v>54</v>
      </c>
      <c r="B18" s="59"/>
      <c r="C18" s="59"/>
      <c r="D18" s="60"/>
      <c r="E18" s="61"/>
      <c r="F18" s="60"/>
      <c r="G18" s="362">
        <v>0</v>
      </c>
      <c r="H18" s="362">
        <v>0</v>
      </c>
      <c r="I18" s="54">
        <v>0</v>
      </c>
      <c r="J18" s="57">
        <v>0</v>
      </c>
      <c r="K18" s="57">
        <v>0</v>
      </c>
      <c r="L18">
        <v>290496</v>
      </c>
      <c r="M18" s="182">
        <v>139840.68</v>
      </c>
      <c r="N18" s="58">
        <v>290496</v>
      </c>
    </row>
    <row r="19" spans="1:14">
      <c r="A19" s="22" t="s">
        <v>56</v>
      </c>
      <c r="B19" s="59"/>
      <c r="C19" s="59"/>
      <c r="D19" s="60"/>
      <c r="E19" s="61"/>
      <c r="F19" s="60"/>
      <c r="G19" s="362">
        <v>0</v>
      </c>
      <c r="H19" s="362">
        <v>0</v>
      </c>
      <c r="I19" s="54">
        <v>0</v>
      </c>
      <c r="J19" s="362">
        <v>0</v>
      </c>
      <c r="K19" s="362">
        <v>0</v>
      </c>
      <c r="L19" s="130" t="s">
        <v>133</v>
      </c>
      <c r="M19" s="183">
        <v>14.169999999999998</v>
      </c>
      <c r="N19" s="128" t="s">
        <v>133</v>
      </c>
    </row>
    <row r="20" spans="1:14">
      <c r="A20" s="6" t="s">
        <v>58</v>
      </c>
      <c r="B20" s="62"/>
      <c r="C20" s="62"/>
      <c r="E20" s="51"/>
      <c r="G20" s="362"/>
      <c r="H20" s="362"/>
      <c r="I20" s="55"/>
      <c r="J20" s="362"/>
      <c r="K20" s="362"/>
      <c r="M20" s="182"/>
      <c r="N20" s="55"/>
    </row>
    <row r="21" spans="1:14">
      <c r="A21" s="22" t="s">
        <v>59</v>
      </c>
      <c r="B21" s="59"/>
      <c r="C21" s="59"/>
      <c r="E21" s="51"/>
      <c r="G21" s="362">
        <v>0</v>
      </c>
      <c r="H21" s="362">
        <v>0</v>
      </c>
      <c r="I21" s="54">
        <v>0</v>
      </c>
      <c r="J21" s="362">
        <v>0</v>
      </c>
      <c r="K21" s="362">
        <v>0</v>
      </c>
      <c r="L21">
        <v>0</v>
      </c>
      <c r="M21" s="182">
        <v>0</v>
      </c>
      <c r="N21" s="55">
        <v>0</v>
      </c>
    </row>
    <row r="22" spans="1:14">
      <c r="A22" s="22" t="s">
        <v>61</v>
      </c>
      <c r="B22" s="59"/>
      <c r="C22" s="59"/>
      <c r="E22" s="51"/>
      <c r="G22" s="362">
        <v>0</v>
      </c>
      <c r="H22" s="362">
        <v>0</v>
      </c>
      <c r="I22" s="54">
        <v>0</v>
      </c>
      <c r="J22" s="362">
        <v>0</v>
      </c>
      <c r="K22" s="362">
        <v>0</v>
      </c>
      <c r="L22" s="130" t="s">
        <v>133</v>
      </c>
      <c r="M22" s="183">
        <v>1737051.8299999998</v>
      </c>
      <c r="N22" s="128" t="s">
        <v>133</v>
      </c>
    </row>
    <row r="23" spans="1:14">
      <c r="A23" s="6" t="s">
        <v>63</v>
      </c>
      <c r="B23" s="62"/>
      <c r="C23" s="62"/>
      <c r="E23" s="51"/>
      <c r="H23" s="362"/>
      <c r="I23" s="51"/>
      <c r="M23" s="51"/>
      <c r="N23" s="63"/>
    </row>
    <row r="24" spans="1:14">
      <c r="A24" s="22" t="s">
        <v>64</v>
      </c>
      <c r="B24" s="64">
        <v>60000000</v>
      </c>
      <c r="C24" s="64">
        <v>60000000</v>
      </c>
      <c r="D24" s="64">
        <v>60000000</v>
      </c>
      <c r="E24" s="65">
        <v>60000000</v>
      </c>
      <c r="F24" s="64">
        <v>60000000</v>
      </c>
      <c r="G24" s="64">
        <v>60000000</v>
      </c>
      <c r="H24" s="64">
        <v>60000000</v>
      </c>
      <c r="I24" s="66">
        <v>60000000</v>
      </c>
      <c r="J24" s="40">
        <v>60000000</v>
      </c>
      <c r="K24" s="67">
        <v>60000000</v>
      </c>
      <c r="L24" s="67">
        <v>60000000</v>
      </c>
      <c r="M24" s="67">
        <v>60000000</v>
      </c>
      <c r="N24" s="68">
        <v>60000000</v>
      </c>
    </row>
    <row r="25" spans="1:14">
      <c r="A25" s="22" t="s">
        <v>66</v>
      </c>
      <c r="B25" s="69">
        <v>0</v>
      </c>
      <c r="C25" s="69">
        <v>0</v>
      </c>
      <c r="D25" s="69">
        <v>0</v>
      </c>
      <c r="E25" s="70">
        <v>0</v>
      </c>
      <c r="F25" s="69">
        <v>0</v>
      </c>
      <c r="G25" s="69">
        <v>0</v>
      </c>
      <c r="H25" s="69">
        <v>0</v>
      </c>
      <c r="I25" s="70">
        <v>0</v>
      </c>
      <c r="J25" s="32" t="s">
        <v>134</v>
      </c>
      <c r="K25" s="32"/>
      <c r="L25" s="32"/>
      <c r="M25" s="37" t="s">
        <v>24</v>
      </c>
      <c r="N25" s="71">
        <v>0</v>
      </c>
    </row>
    <row r="26" spans="1:14">
      <c r="A26" s="22" t="s">
        <v>68</v>
      </c>
      <c r="B26" s="69">
        <v>0</v>
      </c>
      <c r="C26" s="69">
        <v>0</v>
      </c>
      <c r="D26" s="69">
        <v>0</v>
      </c>
      <c r="E26" s="70">
        <v>0</v>
      </c>
      <c r="F26" s="69">
        <v>0</v>
      </c>
      <c r="G26" s="69">
        <v>0</v>
      </c>
      <c r="H26" s="69">
        <v>0</v>
      </c>
      <c r="I26" s="70">
        <v>0</v>
      </c>
      <c r="J26" s="32" t="s">
        <v>134</v>
      </c>
      <c r="K26" s="32"/>
      <c r="L26" s="131" t="s">
        <v>133</v>
      </c>
      <c r="M26" s="132" t="s">
        <v>24</v>
      </c>
      <c r="N26" s="129" t="s">
        <v>133</v>
      </c>
    </row>
    <row r="27" spans="1:14">
      <c r="A27" s="22" t="s">
        <v>70</v>
      </c>
      <c r="B27" s="69">
        <v>0</v>
      </c>
      <c r="C27" s="69">
        <v>0</v>
      </c>
      <c r="D27" s="69">
        <v>0</v>
      </c>
      <c r="E27" s="70">
        <v>0</v>
      </c>
      <c r="F27" s="69">
        <v>0</v>
      </c>
      <c r="G27" s="69">
        <v>0</v>
      </c>
      <c r="H27" s="69">
        <v>0</v>
      </c>
      <c r="I27" s="70">
        <v>0</v>
      </c>
      <c r="J27" s="32" t="s">
        <v>134</v>
      </c>
      <c r="K27" s="72">
        <v>776800</v>
      </c>
      <c r="L27" s="32">
        <v>1631914</v>
      </c>
      <c r="M27" s="73">
        <v>395012.37</v>
      </c>
      <c r="N27" s="74">
        <v>2408714</v>
      </c>
    </row>
    <row r="28" spans="1:14">
      <c r="A28" s="22" t="s">
        <v>72</v>
      </c>
      <c r="B28" s="75">
        <v>50446.21</v>
      </c>
      <c r="C28" s="75">
        <v>69220.490000000005</v>
      </c>
      <c r="D28" s="75">
        <v>39749.629999999997</v>
      </c>
      <c r="E28" s="76">
        <v>159416.33000000002</v>
      </c>
      <c r="F28" s="75">
        <v>64700.2</v>
      </c>
      <c r="G28" s="75">
        <v>62968.38</v>
      </c>
      <c r="H28" s="69">
        <v>2371</v>
      </c>
      <c r="I28" s="65">
        <v>130039.57999999999</v>
      </c>
      <c r="J28" s="72">
        <v>64329</v>
      </c>
      <c r="K28" s="72">
        <v>73706</v>
      </c>
      <c r="L28" s="32">
        <v>911608</v>
      </c>
      <c r="M28" s="73">
        <v>1049643</v>
      </c>
      <c r="N28" s="74">
        <v>1339098.9100000001</v>
      </c>
    </row>
    <row r="29" spans="1:14">
      <c r="A29" s="22" t="s">
        <v>74</v>
      </c>
      <c r="B29" s="77">
        <v>59949553.789999999</v>
      </c>
      <c r="C29" s="77">
        <v>59880333.299999997</v>
      </c>
      <c r="D29" s="77">
        <v>59840583.669999994</v>
      </c>
      <c r="E29" s="78">
        <v>59840583.669999994</v>
      </c>
      <c r="F29" s="77">
        <v>59775883.469999991</v>
      </c>
      <c r="G29" s="77">
        <v>59712915.089999989</v>
      </c>
      <c r="H29" s="77">
        <v>59710544.089999989</v>
      </c>
      <c r="I29" s="79">
        <v>59710544.089999989</v>
      </c>
      <c r="J29" s="80">
        <v>59647575.709999986</v>
      </c>
      <c r="K29" s="80">
        <v>58797069.709999986</v>
      </c>
      <c r="L29" s="33">
        <v>57885461.709999986</v>
      </c>
      <c r="M29" s="39">
        <v>58660901.299999997</v>
      </c>
      <c r="N29" s="81">
        <v>56252187.090000004</v>
      </c>
    </row>
    <row r="31" spans="1:14">
      <c r="N31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3B6A-D33B-4A56-8EED-262572FE59B0}">
  <dimension ref="A1:L29"/>
  <sheetViews>
    <sheetView topLeftCell="A11" workbookViewId="0">
      <selection activeCell="L22" sqref="L22"/>
    </sheetView>
  </sheetViews>
  <sheetFormatPr defaultRowHeight="14.45"/>
  <cols>
    <col min="1" max="1" width="48.5703125" bestFit="1" customWidth="1"/>
    <col min="2" max="2" width="11.42578125" bestFit="1" customWidth="1"/>
    <col min="4" max="4" width="11.42578125" bestFit="1" customWidth="1"/>
    <col min="6" max="6" width="11.42578125" bestFit="1" customWidth="1"/>
    <col min="7" max="7" width="8.85546875" bestFit="1" customWidth="1"/>
    <col min="8" max="8" width="13.140625" customWidth="1"/>
    <col min="9" max="10" width="12.42578125" customWidth="1"/>
    <col min="11" max="11" width="11" customWidth="1"/>
    <col min="12" max="12" width="12.5703125" bestFit="1" customWidth="1"/>
  </cols>
  <sheetData>
    <row r="1" spans="1:12">
      <c r="A1" s="1" t="s">
        <v>18</v>
      </c>
      <c r="B1" s="47" t="s">
        <v>82</v>
      </c>
      <c r="C1" s="48" t="s">
        <v>83</v>
      </c>
      <c r="D1" s="47" t="s">
        <v>84</v>
      </c>
      <c r="E1" s="47" t="s">
        <v>85</v>
      </c>
      <c r="F1" s="47" t="s">
        <v>86</v>
      </c>
      <c r="G1" s="48" t="s">
        <v>87</v>
      </c>
      <c r="H1" s="47" t="s">
        <v>88</v>
      </c>
      <c r="I1" s="47" t="s">
        <v>89</v>
      </c>
      <c r="J1" s="47" t="s">
        <v>90</v>
      </c>
      <c r="K1" s="48" t="s">
        <v>91</v>
      </c>
      <c r="L1" s="49" t="s">
        <v>126</v>
      </c>
    </row>
    <row r="2" spans="1:12">
      <c r="A2" s="5" t="s">
        <v>23</v>
      </c>
      <c r="C2" s="51"/>
      <c r="G2" s="51"/>
      <c r="K2" s="51"/>
      <c r="L2" s="52"/>
    </row>
    <row r="3" spans="1:12">
      <c r="A3" s="3" t="s">
        <v>25</v>
      </c>
      <c r="B3">
        <v>0</v>
      </c>
      <c r="C3" s="51"/>
      <c r="D3">
        <v>2</v>
      </c>
      <c r="E3">
        <v>5</v>
      </c>
      <c r="F3">
        <v>1</v>
      </c>
      <c r="G3" s="51"/>
      <c r="H3">
        <v>3</v>
      </c>
      <c r="I3">
        <v>1</v>
      </c>
      <c r="J3">
        <v>0</v>
      </c>
      <c r="K3" s="51"/>
      <c r="L3" s="52">
        <v>12</v>
      </c>
    </row>
    <row r="4" spans="1:12">
      <c r="A4" s="3" t="s">
        <v>28</v>
      </c>
      <c r="B4">
        <v>0</v>
      </c>
      <c r="C4" s="51"/>
      <c r="D4">
        <v>0</v>
      </c>
      <c r="E4">
        <v>909</v>
      </c>
      <c r="F4">
        <v>0</v>
      </c>
      <c r="G4" s="51"/>
      <c r="H4">
        <v>284</v>
      </c>
      <c r="I4">
        <v>2</v>
      </c>
      <c r="J4">
        <v>0</v>
      </c>
      <c r="K4" s="51"/>
      <c r="L4" s="52"/>
    </row>
    <row r="5" spans="1:12">
      <c r="A5" s="3" t="s">
        <v>95</v>
      </c>
      <c r="B5">
        <v>0</v>
      </c>
      <c r="C5" s="51"/>
      <c r="D5">
        <v>0</v>
      </c>
      <c r="E5">
        <v>727</v>
      </c>
      <c r="F5">
        <v>0</v>
      </c>
      <c r="G5" s="51"/>
      <c r="H5">
        <v>142</v>
      </c>
      <c r="I5">
        <v>0</v>
      </c>
      <c r="J5">
        <v>1</v>
      </c>
      <c r="K5" s="51"/>
      <c r="L5" s="52">
        <v>870</v>
      </c>
    </row>
    <row r="6" spans="1:12">
      <c r="A6" s="5" t="s">
        <v>32</v>
      </c>
      <c r="C6" s="51"/>
      <c r="G6" s="51"/>
      <c r="K6" s="51"/>
      <c r="L6" s="52"/>
    </row>
    <row r="7" spans="1:12">
      <c r="A7" s="3" t="s">
        <v>33</v>
      </c>
      <c r="C7" s="51">
        <v>0</v>
      </c>
      <c r="G7" s="51">
        <v>20.6</v>
      </c>
      <c r="K7" s="51">
        <v>0</v>
      </c>
      <c r="L7" s="52">
        <f>SUM(B7:K7)</f>
        <v>20.6</v>
      </c>
    </row>
    <row r="8" spans="1:12">
      <c r="A8" s="3" t="s">
        <v>35</v>
      </c>
      <c r="B8">
        <v>0</v>
      </c>
      <c r="C8" s="51"/>
      <c r="D8">
        <v>0</v>
      </c>
      <c r="E8">
        <v>155</v>
      </c>
      <c r="F8">
        <v>0</v>
      </c>
      <c r="G8" s="51"/>
      <c r="H8">
        <v>30</v>
      </c>
      <c r="I8">
        <v>0</v>
      </c>
      <c r="J8">
        <v>30.6</v>
      </c>
      <c r="K8" s="51"/>
      <c r="L8" s="52">
        <v>215.6</v>
      </c>
    </row>
    <row r="9" spans="1:12">
      <c r="A9" s="3" t="s">
        <v>37</v>
      </c>
      <c r="C9" s="51">
        <v>0</v>
      </c>
      <c r="G9" s="51">
        <v>4.59</v>
      </c>
      <c r="K9" s="51">
        <v>0</v>
      </c>
      <c r="L9" s="52">
        <f>SUM(B9:K9)</f>
        <v>4.59</v>
      </c>
    </row>
    <row r="10" spans="1:12">
      <c r="A10" s="3" t="s">
        <v>39</v>
      </c>
      <c r="B10">
        <v>0</v>
      </c>
      <c r="C10" s="51"/>
      <c r="D10">
        <v>0</v>
      </c>
      <c r="E10">
        <v>155</v>
      </c>
      <c r="F10">
        <v>0</v>
      </c>
      <c r="G10" s="51"/>
      <c r="H10">
        <v>30</v>
      </c>
      <c r="I10">
        <v>0</v>
      </c>
      <c r="J10">
        <v>30.6</v>
      </c>
      <c r="K10" s="51"/>
      <c r="L10" s="52">
        <v>215.6</v>
      </c>
    </row>
    <row r="11" spans="1:12">
      <c r="A11" s="5" t="s">
        <v>41</v>
      </c>
      <c r="C11" s="51"/>
      <c r="G11" s="51"/>
      <c r="H11" s="60"/>
      <c r="K11" s="51"/>
      <c r="L11" s="52"/>
    </row>
    <row r="12" spans="1:12">
      <c r="A12" s="3" t="s">
        <v>42</v>
      </c>
      <c r="C12" s="51">
        <v>0</v>
      </c>
      <c r="G12" s="51">
        <v>-45450</v>
      </c>
      <c r="K12" s="51">
        <v>-29150</v>
      </c>
      <c r="L12" s="52"/>
    </row>
    <row r="13" spans="1:12">
      <c r="A13" s="3" t="s">
        <v>44</v>
      </c>
      <c r="B13">
        <v>0</v>
      </c>
      <c r="C13" s="51"/>
      <c r="D13">
        <v>0</v>
      </c>
      <c r="E13">
        <v>35171</v>
      </c>
      <c r="F13">
        <v>0</v>
      </c>
      <c r="G13" s="51"/>
      <c r="H13">
        <v>6868</v>
      </c>
      <c r="I13">
        <v>0</v>
      </c>
      <c r="J13">
        <v>263762</v>
      </c>
      <c r="K13" s="51"/>
      <c r="L13" s="52">
        <v>305801</v>
      </c>
    </row>
    <row r="14" spans="1:12">
      <c r="A14" s="4" t="s">
        <v>46</v>
      </c>
      <c r="B14">
        <v>0</v>
      </c>
      <c r="C14" s="51"/>
      <c r="D14">
        <v>0</v>
      </c>
      <c r="E14">
        <v>35171</v>
      </c>
      <c r="F14">
        <v>0</v>
      </c>
      <c r="G14" s="51"/>
      <c r="H14">
        <v>6868</v>
      </c>
      <c r="I14">
        <v>0</v>
      </c>
      <c r="J14">
        <v>3165142</v>
      </c>
      <c r="K14" s="51"/>
      <c r="L14" s="52">
        <v>3207181</v>
      </c>
    </row>
    <row r="15" spans="1:12">
      <c r="A15" s="4" t="s">
        <v>48</v>
      </c>
      <c r="C15" s="51">
        <v>0</v>
      </c>
      <c r="G15" s="51">
        <v>13376</v>
      </c>
      <c r="H15" s="60"/>
      <c r="K15" s="51">
        <v>0</v>
      </c>
      <c r="L15" s="52"/>
    </row>
    <row r="16" spans="1:12">
      <c r="A16" s="4" t="s">
        <v>50</v>
      </c>
      <c r="B16">
        <v>0</v>
      </c>
      <c r="C16" s="51"/>
      <c r="D16">
        <v>0</v>
      </c>
      <c r="E16">
        <v>35171</v>
      </c>
      <c r="F16">
        <v>0</v>
      </c>
      <c r="G16" s="61"/>
      <c r="H16">
        <v>6868</v>
      </c>
      <c r="I16">
        <v>0</v>
      </c>
      <c r="J16">
        <v>18357</v>
      </c>
      <c r="K16" s="51"/>
      <c r="L16" s="52">
        <v>60396</v>
      </c>
    </row>
    <row r="17" spans="1:12">
      <c r="A17" s="4" t="s">
        <v>52</v>
      </c>
      <c r="C17" s="51">
        <v>0</v>
      </c>
      <c r="G17" s="51">
        <v>1096</v>
      </c>
      <c r="K17" s="51">
        <v>0</v>
      </c>
      <c r="L17" s="52"/>
    </row>
    <row r="18" spans="1:12">
      <c r="A18" s="4" t="s">
        <v>54</v>
      </c>
      <c r="B18">
        <v>0</v>
      </c>
      <c r="C18" s="51"/>
      <c r="D18">
        <v>0</v>
      </c>
      <c r="E18">
        <v>14068</v>
      </c>
      <c r="F18">
        <v>0</v>
      </c>
      <c r="G18" s="61"/>
      <c r="H18">
        <v>2747</v>
      </c>
      <c r="I18">
        <v>0</v>
      </c>
      <c r="J18">
        <v>7359</v>
      </c>
      <c r="K18" s="51"/>
      <c r="L18" s="52">
        <v>24174</v>
      </c>
    </row>
    <row r="19" spans="1:12">
      <c r="A19" s="4" t="s">
        <v>56</v>
      </c>
      <c r="B19">
        <v>0</v>
      </c>
      <c r="C19" s="51">
        <v>0</v>
      </c>
      <c r="D19">
        <v>0</v>
      </c>
      <c r="E19">
        <v>1</v>
      </c>
      <c r="F19">
        <v>0</v>
      </c>
      <c r="G19" s="51">
        <v>1</v>
      </c>
      <c r="H19">
        <v>1</v>
      </c>
      <c r="I19">
        <v>0</v>
      </c>
      <c r="J19">
        <v>12</v>
      </c>
      <c r="K19" s="51">
        <v>4.4464150943396223</v>
      </c>
      <c r="L19" s="52">
        <v>10.5</v>
      </c>
    </row>
    <row r="20" spans="1:12">
      <c r="A20" s="6" t="s">
        <v>58</v>
      </c>
      <c r="C20" s="51"/>
      <c r="G20" s="51"/>
      <c r="K20" s="51"/>
      <c r="L20" s="52"/>
    </row>
    <row r="21" spans="1:12">
      <c r="A21" s="4" t="s">
        <v>59</v>
      </c>
      <c r="B21">
        <v>0</v>
      </c>
      <c r="C21" s="51">
        <v>0</v>
      </c>
      <c r="G21" s="51">
        <v>-5867.53</v>
      </c>
      <c r="K21" s="51">
        <v>-2164.39</v>
      </c>
      <c r="L21" s="52">
        <f>SUM(B21:K21)</f>
        <v>-8031.92</v>
      </c>
    </row>
    <row r="22" spans="1:12">
      <c r="A22" s="4" t="s">
        <v>61</v>
      </c>
      <c r="B22">
        <v>0</v>
      </c>
      <c r="C22" s="51"/>
      <c r="D22">
        <v>0</v>
      </c>
      <c r="E22">
        <v>6041</v>
      </c>
      <c r="F22">
        <v>0</v>
      </c>
      <c r="G22" s="51"/>
      <c r="H22">
        <v>1562</v>
      </c>
      <c r="I22">
        <v>0</v>
      </c>
      <c r="J22">
        <v>292055</v>
      </c>
      <c r="K22" s="51"/>
      <c r="L22" s="52">
        <v>299658</v>
      </c>
    </row>
    <row r="23" spans="1:12">
      <c r="A23" s="6" t="s">
        <v>63</v>
      </c>
      <c r="C23" s="51"/>
      <c r="G23" s="51"/>
      <c r="K23" s="51"/>
      <c r="L23" s="52"/>
    </row>
    <row r="24" spans="1:12">
      <c r="A24" s="4" t="s">
        <v>64</v>
      </c>
      <c r="B24">
        <v>5700000</v>
      </c>
      <c r="C24" s="51"/>
      <c r="D24">
        <v>5700000</v>
      </c>
      <c r="E24">
        <v>5700000</v>
      </c>
      <c r="F24">
        <v>5700000</v>
      </c>
      <c r="G24" s="51"/>
      <c r="H24">
        <v>5700000</v>
      </c>
      <c r="I24">
        <v>5700000</v>
      </c>
      <c r="J24">
        <v>5700000</v>
      </c>
      <c r="K24" s="51"/>
      <c r="L24" s="52">
        <v>5700000</v>
      </c>
    </row>
    <row r="25" spans="1:12">
      <c r="A25" s="4" t="s">
        <v>66</v>
      </c>
      <c r="B25">
        <v>0</v>
      </c>
      <c r="C25" s="51"/>
      <c r="D25">
        <v>0</v>
      </c>
      <c r="E25">
        <v>0</v>
      </c>
      <c r="F25">
        <v>0</v>
      </c>
      <c r="G25" s="51"/>
      <c r="H25">
        <v>0</v>
      </c>
      <c r="I25">
        <v>3773.22</v>
      </c>
      <c r="J25">
        <v>0</v>
      </c>
      <c r="K25" s="51"/>
      <c r="L25" s="52">
        <v>3773.22</v>
      </c>
    </row>
    <row r="26" spans="1:12">
      <c r="A26" s="4" t="s">
        <v>68</v>
      </c>
      <c r="B26">
        <v>0</v>
      </c>
      <c r="C26" s="51"/>
      <c r="D26">
        <v>0</v>
      </c>
      <c r="E26" s="119">
        <v>10674</v>
      </c>
      <c r="F26">
        <v>0</v>
      </c>
      <c r="G26" s="51"/>
      <c r="H26" s="119">
        <v>2084</v>
      </c>
      <c r="I26">
        <v>0</v>
      </c>
      <c r="J26">
        <v>110500</v>
      </c>
      <c r="K26" s="51"/>
      <c r="L26" s="120">
        <v>123258</v>
      </c>
    </row>
    <row r="27" spans="1:12">
      <c r="A27" s="4" t="s">
        <v>70</v>
      </c>
      <c r="B27">
        <v>0</v>
      </c>
      <c r="C27" s="51"/>
      <c r="D27">
        <v>0</v>
      </c>
      <c r="E27" s="119">
        <v>13343</v>
      </c>
      <c r="F27">
        <v>0</v>
      </c>
      <c r="G27" s="51"/>
      <c r="H27" s="119">
        <v>4169</v>
      </c>
      <c r="I27">
        <v>413700</v>
      </c>
      <c r="J27">
        <v>103425</v>
      </c>
      <c r="K27" s="51"/>
      <c r="L27" s="120">
        <v>534637</v>
      </c>
    </row>
    <row r="28" spans="1:12">
      <c r="A28" s="4" t="s">
        <v>72</v>
      </c>
      <c r="B28" s="121">
        <v>426032.5</v>
      </c>
      <c r="C28" s="51"/>
      <c r="D28" s="121">
        <v>24097.5</v>
      </c>
      <c r="E28">
        <v>263769.34999999998</v>
      </c>
      <c r="F28">
        <v>140120.73000000001</v>
      </c>
      <c r="G28" s="51"/>
      <c r="H28">
        <v>130786.83</v>
      </c>
      <c r="I28">
        <v>127232.83</v>
      </c>
      <c r="J28">
        <v>124967.49</v>
      </c>
      <c r="K28" s="51"/>
      <c r="L28" s="122">
        <v>1237007.23</v>
      </c>
    </row>
    <row r="29" spans="1:12">
      <c r="A29" s="4" t="s">
        <v>74</v>
      </c>
      <c r="B29" s="123">
        <v>5273967.5</v>
      </c>
      <c r="C29" s="124"/>
      <c r="D29" s="123">
        <v>5249870</v>
      </c>
      <c r="E29" s="125">
        <v>4972757.6500000004</v>
      </c>
      <c r="F29" s="123">
        <v>4832636.92</v>
      </c>
      <c r="G29" s="124"/>
      <c r="H29" s="123">
        <v>4697681.09</v>
      </c>
      <c r="I29" s="123">
        <v>4152975.04</v>
      </c>
      <c r="J29" s="123">
        <v>3924582.55</v>
      </c>
      <c r="K29" s="124"/>
      <c r="L29" s="1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9325-E6A5-4D2E-8C3F-B0BE49F69732}">
  <dimension ref="A1:J39"/>
  <sheetViews>
    <sheetView tabSelected="1" workbookViewId="0">
      <selection activeCell="E36" sqref="E36"/>
    </sheetView>
  </sheetViews>
  <sheetFormatPr defaultRowHeight="15"/>
  <cols>
    <col min="1" max="1" width="51.7109375" bestFit="1" customWidth="1"/>
    <col min="2" max="2" width="51.7109375" customWidth="1"/>
    <col min="3" max="3" width="22.85546875" bestFit="1" customWidth="1"/>
    <col min="4" max="4" width="11.85546875" bestFit="1" customWidth="1"/>
  </cols>
  <sheetData>
    <row r="1" spans="1:10">
      <c r="A1" s="397"/>
      <c r="B1" s="398" t="s">
        <v>8</v>
      </c>
      <c r="C1" s="396" t="s">
        <v>0</v>
      </c>
    </row>
    <row r="2" spans="1:10">
      <c r="A2" s="24" t="s">
        <v>1</v>
      </c>
      <c r="B2" s="380">
        <f>'2023 Combined'!R5</f>
        <v>4570</v>
      </c>
      <c r="C2" s="389">
        <f>'2023 Combined'!S5</f>
        <v>6812</v>
      </c>
    </row>
    <row r="3" spans="1:10">
      <c r="A3" s="370" t="s">
        <v>9</v>
      </c>
      <c r="B3" s="381">
        <f>'MCE 2023'!R5</f>
        <v>20</v>
      </c>
      <c r="C3" s="390">
        <f>('MCE 2023'!S5)-('MCE 2023'!R5)</f>
        <v>103</v>
      </c>
    </row>
    <row r="4" spans="1:10">
      <c r="A4" s="370" t="s">
        <v>10</v>
      </c>
      <c r="B4" s="381">
        <f>'PG&amp;E 2023'!R5</f>
        <v>162</v>
      </c>
      <c r="C4" s="390">
        <f>('PG&amp;E 2023'!S5)-('PG&amp;E 2023'!R5)</f>
        <v>37</v>
      </c>
      <c r="J4" s="371"/>
    </row>
    <row r="5" spans="1:10">
      <c r="A5" s="370" t="s">
        <v>11</v>
      </c>
      <c r="B5" s="381">
        <f>'SCE 2023'!R5</f>
        <v>4354</v>
      </c>
      <c r="C5" s="390">
        <f>('SCE 2023'!S5)-('SCE 2023'!R5)</f>
        <v>1232</v>
      </c>
    </row>
    <row r="6" spans="1:10">
      <c r="A6" s="370" t="s">
        <v>12</v>
      </c>
      <c r="B6" s="381">
        <f>'SDGE 2023'!R5</f>
        <v>34</v>
      </c>
      <c r="C6" s="390">
        <f>'SDGE 2023'!S5-'SDGE 2023'!R5</f>
        <v>870</v>
      </c>
      <c r="F6" s="371"/>
    </row>
    <row r="7" spans="1:10">
      <c r="A7" s="24" t="s">
        <v>13</v>
      </c>
      <c r="B7" s="382">
        <f>'2023 Combined'!R7</f>
        <v>1903.2610331769085</v>
      </c>
      <c r="C7" s="389">
        <f>'2023 Combined'!S7</f>
        <v>1938.3210331769083</v>
      </c>
    </row>
    <row r="8" spans="1:10">
      <c r="A8" s="370" t="s">
        <v>9</v>
      </c>
      <c r="B8" s="383">
        <f>'MCE 2023'!R7</f>
        <v>9.0110331769085192</v>
      </c>
      <c r="C8" s="390">
        <f>'MCE 2023'!S7</f>
        <v>17.341033176908518</v>
      </c>
      <c r="D8" s="371"/>
    </row>
    <row r="9" spans="1:10">
      <c r="A9" s="370" t="s">
        <v>10</v>
      </c>
      <c r="B9" s="381">
        <f>'PG&amp;E 2023'!R7</f>
        <v>1052</v>
      </c>
      <c r="C9" s="390">
        <f>'PG&amp;E 2023'!S7</f>
        <v>1052</v>
      </c>
      <c r="D9" s="371"/>
    </row>
    <row r="10" spans="1:10">
      <c r="A10" s="370" t="s">
        <v>11</v>
      </c>
      <c r="B10" s="384">
        <f>'SCE 2023'!R7</f>
        <v>318.45</v>
      </c>
      <c r="C10" s="390">
        <f>'SCE 2023'!S7</f>
        <v>324.58</v>
      </c>
    </row>
    <row r="11" spans="1:10">
      <c r="A11" s="370" t="s">
        <v>12</v>
      </c>
      <c r="B11" s="383">
        <f>'SDGE 2023'!R7</f>
        <v>523.79999999999995</v>
      </c>
      <c r="C11" s="390">
        <f>'SDGE 2023'!S7</f>
        <v>544.4</v>
      </c>
    </row>
    <row r="12" spans="1:10">
      <c r="A12" s="24" t="s">
        <v>14</v>
      </c>
      <c r="B12" s="382">
        <f>'2023 Combined'!R9</f>
        <v>1619.4809355845646</v>
      </c>
      <c r="C12" s="389">
        <f>'2023 Combined'!S9</f>
        <v>1636.9109355845644</v>
      </c>
      <c r="F12" s="371"/>
    </row>
    <row r="13" spans="1:10">
      <c r="A13" s="370" t="s">
        <v>9</v>
      </c>
      <c r="B13" s="381">
        <f>'MCE 2023'!R9</f>
        <v>4.91</v>
      </c>
      <c r="C13" s="390">
        <f>'MCE 2023'!S9</f>
        <v>16</v>
      </c>
    </row>
    <row r="14" spans="1:10">
      <c r="A14" s="370" t="s">
        <v>10</v>
      </c>
      <c r="B14" s="383">
        <f>'PG&amp;E 2023'!R9</f>
        <v>983.95093558456438</v>
      </c>
      <c r="C14" s="390">
        <f>'PG&amp;E 2023'!S9</f>
        <v>983.95093558456438</v>
      </c>
    </row>
    <row r="15" spans="1:10">
      <c r="A15" s="370" t="s">
        <v>11</v>
      </c>
      <c r="B15" s="384">
        <f>'SCE 2023'!R9</f>
        <v>171.02</v>
      </c>
      <c r="C15" s="390">
        <f>'SCE 2023'!S9</f>
        <v>172.77</v>
      </c>
    </row>
    <row r="16" spans="1:10">
      <c r="A16" s="370" t="s">
        <v>12</v>
      </c>
      <c r="B16" s="383">
        <f>'SDGE 2023'!R9</f>
        <v>459.6</v>
      </c>
      <c r="C16" s="390">
        <f>'SDGE 2023'!S9</f>
        <v>464.19</v>
      </c>
      <c r="D16" s="371"/>
    </row>
    <row r="17" spans="1:4">
      <c r="A17" s="24" t="s">
        <v>4</v>
      </c>
      <c r="B17" s="382">
        <f>'2023 Combined'!R8</f>
        <v>6038.2985245901646</v>
      </c>
      <c r="C17" s="391">
        <f>'2023 Combined'!S8</f>
        <v>6686.5102934426222</v>
      </c>
    </row>
    <row r="18" spans="1:4">
      <c r="A18" s="370" t="s">
        <v>9</v>
      </c>
      <c r="B18" s="385">
        <f>'MCE 2023'!R8</f>
        <v>0.68852459016393441</v>
      </c>
      <c r="C18" s="392">
        <f>'MCE 2023'!S8</f>
        <v>4.0547934426229508</v>
      </c>
      <c r="D18" s="371"/>
    </row>
    <row r="19" spans="1:4">
      <c r="A19" s="370" t="s">
        <v>10</v>
      </c>
      <c r="B19" s="383">
        <f>'PG&amp;E 2023'!R8</f>
        <v>3900.8199999999997</v>
      </c>
      <c r="C19" s="392">
        <f>'PG&amp;E 2023'!S8</f>
        <v>4233.9054999999998</v>
      </c>
    </row>
    <row r="20" spans="1:4">
      <c r="A20" s="370" t="s">
        <v>11</v>
      </c>
      <c r="B20" s="383">
        <f>'SCE 2023'!R8</f>
        <v>1304.78</v>
      </c>
      <c r="C20" s="392">
        <f>'SCE 2023'!S8</f>
        <v>1400.94</v>
      </c>
    </row>
    <row r="21" spans="1:4">
      <c r="A21" s="370" t="s">
        <v>12</v>
      </c>
      <c r="B21" s="383">
        <f>'SDGE 2023'!R8</f>
        <v>832.01</v>
      </c>
      <c r="C21" s="392">
        <f>'SDGE 2023'!S8</f>
        <v>1047.6099999999999</v>
      </c>
    </row>
    <row r="22" spans="1:4">
      <c r="A22" s="24" t="s">
        <v>15</v>
      </c>
      <c r="B22" s="382">
        <f>'2023 Combined'!R10</f>
        <v>5146.482</v>
      </c>
      <c r="C22" s="391">
        <f>'2023 Combined'!S10</f>
        <v>5659.5259673770488</v>
      </c>
    </row>
    <row r="23" spans="1:4">
      <c r="A23" s="370" t="s">
        <v>9</v>
      </c>
      <c r="B23" s="385">
        <f>'MCE 2023'!R10</f>
        <v>0.52500000000000002</v>
      </c>
      <c r="C23" s="392">
        <f>'MCE 2023'!S10</f>
        <v>2.2944673770491804</v>
      </c>
    </row>
    <row r="24" spans="1:4">
      <c r="A24" s="370" t="s">
        <v>10</v>
      </c>
      <c r="B24" s="383">
        <f>'PG&amp;E 2023'!R10</f>
        <v>3190.0699999999997</v>
      </c>
      <c r="C24" s="392">
        <f>'PG&amp;E 2023'!S10</f>
        <v>3423.1744999999996</v>
      </c>
    </row>
    <row r="25" spans="1:4">
      <c r="A25" s="370" t="s">
        <v>11</v>
      </c>
      <c r="B25" s="383">
        <f>'SCE 2023'!R10</f>
        <v>1221.367</v>
      </c>
      <c r="C25" s="392">
        <f>'SCE 2023'!S10</f>
        <v>1283.9369999999999</v>
      </c>
    </row>
    <row r="26" spans="1:4">
      <c r="A26" s="370" t="s">
        <v>12</v>
      </c>
      <c r="B26" s="383">
        <f>'SDGE 2023'!R10</f>
        <v>734.52</v>
      </c>
      <c r="C26" s="392">
        <f>'SDGE 2023'!S10</f>
        <v>950.12</v>
      </c>
      <c r="D26" s="371"/>
    </row>
    <row r="27" spans="1:4">
      <c r="A27" s="24" t="s">
        <v>16</v>
      </c>
      <c r="B27" s="386">
        <f>'2023 Combined'!R21</f>
        <v>2354738.1413705749</v>
      </c>
      <c r="C27" s="393">
        <f>'2023 Combined'!S21</f>
        <v>2442450.8013705751</v>
      </c>
    </row>
    <row r="28" spans="1:4">
      <c r="A28" s="370" t="s">
        <v>9</v>
      </c>
      <c r="B28" s="387">
        <f>'MCE 2023'!R21</f>
        <v>464.20340824138975</v>
      </c>
      <c r="C28" s="394">
        <f>'MCE 2023'!S21</f>
        <v>3633.5634082413894</v>
      </c>
      <c r="D28" s="371"/>
    </row>
    <row r="29" spans="1:4">
      <c r="A29" s="370" t="s">
        <v>10</v>
      </c>
      <c r="B29" s="387">
        <f>'PG&amp;E 2023'!R21</f>
        <v>1249015.4479623334</v>
      </c>
      <c r="C29" s="394">
        <f>'PG&amp;E 2023'!S21</f>
        <v>1249015.4479623334</v>
      </c>
      <c r="D29" s="371"/>
    </row>
    <row r="30" spans="1:4">
      <c r="A30" s="370" t="s">
        <v>11</v>
      </c>
      <c r="B30" s="387">
        <f>'SCE 2023'!R21</f>
        <v>550087.56000000006</v>
      </c>
      <c r="C30" s="394">
        <f>'SCE 2023'!S21</f>
        <v>642662.78</v>
      </c>
      <c r="D30" s="379"/>
    </row>
    <row r="31" spans="1:4">
      <c r="A31" s="370" t="s">
        <v>12</v>
      </c>
      <c r="B31" s="387">
        <f>'SDGE 2023'!R21</f>
        <v>555170.93000000005</v>
      </c>
      <c r="C31" s="394">
        <f>'SDGE 2023'!S21</f>
        <v>547139.01</v>
      </c>
    </row>
    <row r="32" spans="1:4">
      <c r="A32" s="24" t="s">
        <v>17</v>
      </c>
      <c r="B32" s="386">
        <f>'2023 Combined'!R22</f>
        <v>39015933.319070004</v>
      </c>
      <c r="C32" s="393">
        <f>'2023 Combined'!S22</f>
        <v>43091879.615960337</v>
      </c>
    </row>
    <row r="33" spans="1:4">
      <c r="A33" s="370" t="s">
        <v>9</v>
      </c>
      <c r="B33" s="387">
        <f>'MCE 2023'!R22</f>
        <v>1232</v>
      </c>
      <c r="C33" s="394">
        <f>'MCE 2023'!S22</f>
        <v>1232</v>
      </c>
      <c r="D33" s="371"/>
    </row>
    <row r="34" spans="1:4">
      <c r="A34" s="370" t="s">
        <v>10</v>
      </c>
      <c r="B34" s="387">
        <f>'PG&amp;E 2023'!R22</f>
        <v>25871495.140000001</v>
      </c>
      <c r="C34" s="394">
        <f>'PG&amp;E 2023'!S22</f>
        <v>28729911.596890338</v>
      </c>
    </row>
    <row r="35" spans="1:4">
      <c r="A35" s="370" t="s">
        <v>11</v>
      </c>
      <c r="B35" s="387">
        <f>'SCE 2023'!R22</f>
        <v>6037862.1790699996</v>
      </c>
      <c r="C35" s="394">
        <f>'SCE 2023'!S22</f>
        <v>6955734.0190699995</v>
      </c>
    </row>
    <row r="36" spans="1:4">
      <c r="A36" s="378" t="s">
        <v>12</v>
      </c>
      <c r="B36" s="388">
        <f>'SDGE 2023'!R22</f>
        <v>7105344</v>
      </c>
      <c r="C36" s="395">
        <f>'SDGE 2023'!S22</f>
        <v>7405002</v>
      </c>
    </row>
    <row r="39" spans="1:4">
      <c r="A39" s="368"/>
      <c r="B39" s="368"/>
      <c r="C39" s="3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E296-B8E3-4648-B528-F39EEFDDB5CF}">
  <dimension ref="A1:E29"/>
  <sheetViews>
    <sheetView workbookViewId="0">
      <selection activeCell="E25" sqref="E25"/>
    </sheetView>
  </sheetViews>
  <sheetFormatPr defaultColWidth="9.28515625" defaultRowHeight="14.45"/>
  <cols>
    <col min="1" max="1" width="47.140625" bestFit="1" customWidth="1"/>
    <col min="2" max="2" width="17.7109375" bestFit="1" customWidth="1"/>
    <col min="3" max="3" width="18.7109375" bestFit="1" customWidth="1"/>
    <col min="4" max="4" width="13.7109375" bestFit="1" customWidth="1"/>
    <col min="5" max="5" width="78.7109375" style="172" customWidth="1"/>
  </cols>
  <sheetData>
    <row r="1" spans="1:5">
      <c r="A1" s="7" t="s">
        <v>18</v>
      </c>
      <c r="B1" s="7" t="s">
        <v>19</v>
      </c>
      <c r="C1" s="7" t="s">
        <v>20</v>
      </c>
      <c r="D1" s="7" t="s">
        <v>21</v>
      </c>
      <c r="E1" s="17" t="s">
        <v>22</v>
      </c>
    </row>
    <row r="2" spans="1:5">
      <c r="A2" s="9" t="s">
        <v>23</v>
      </c>
      <c r="B2" s="9" t="s">
        <v>24</v>
      </c>
      <c r="C2" s="9" t="s">
        <v>24</v>
      </c>
      <c r="D2" s="9" t="s">
        <v>24</v>
      </c>
      <c r="E2" s="171" t="s">
        <v>24</v>
      </c>
    </row>
    <row r="3" spans="1:5" ht="43.15">
      <c r="A3" s="21" t="s">
        <v>25</v>
      </c>
      <c r="B3" s="20" t="s">
        <v>26</v>
      </c>
      <c r="C3" s="20" t="s">
        <v>24</v>
      </c>
      <c r="D3" s="20" t="s">
        <v>26</v>
      </c>
      <c r="E3" s="18" t="s">
        <v>27</v>
      </c>
    </row>
    <row r="4" spans="1:5">
      <c r="A4" s="21" t="s">
        <v>28</v>
      </c>
      <c r="B4" s="20" t="s">
        <v>26</v>
      </c>
      <c r="C4" s="20" t="s">
        <v>24</v>
      </c>
      <c r="D4" s="20" t="s">
        <v>24</v>
      </c>
      <c r="E4" s="18" t="s">
        <v>29</v>
      </c>
    </row>
    <row r="5" spans="1:5">
      <c r="A5" s="21" t="s">
        <v>30</v>
      </c>
      <c r="B5" s="20" t="s">
        <v>26</v>
      </c>
      <c r="C5" s="20" t="s">
        <v>24</v>
      </c>
      <c r="D5" s="20" t="s">
        <v>26</v>
      </c>
      <c r="E5" s="18" t="s">
        <v>31</v>
      </c>
    </row>
    <row r="6" spans="1:5">
      <c r="A6" s="9" t="s">
        <v>32</v>
      </c>
      <c r="B6" s="9" t="s">
        <v>24</v>
      </c>
      <c r="C6" s="9" t="s">
        <v>24</v>
      </c>
      <c r="D6" s="9" t="s">
        <v>24</v>
      </c>
      <c r="E6" s="171" t="s">
        <v>24</v>
      </c>
    </row>
    <row r="7" spans="1:5" ht="28.9">
      <c r="A7" s="21" t="s">
        <v>33</v>
      </c>
      <c r="B7" s="20" t="s">
        <v>24</v>
      </c>
      <c r="C7" s="20" t="s">
        <v>26</v>
      </c>
      <c r="D7" s="20" t="s">
        <v>24</v>
      </c>
      <c r="E7" s="18" t="s">
        <v>34</v>
      </c>
    </row>
    <row r="8" spans="1:5">
      <c r="A8" s="21" t="s">
        <v>35</v>
      </c>
      <c r="B8" s="20" t="s">
        <v>26</v>
      </c>
      <c r="C8" s="20" t="s">
        <v>24</v>
      </c>
      <c r="D8" s="20" t="s">
        <v>26</v>
      </c>
      <c r="E8" s="18" t="s">
        <v>36</v>
      </c>
    </row>
    <row r="9" spans="1:5" ht="28.9">
      <c r="A9" s="21" t="s">
        <v>37</v>
      </c>
      <c r="B9" s="20" t="s">
        <v>24</v>
      </c>
      <c r="C9" s="20" t="s">
        <v>26</v>
      </c>
      <c r="D9" s="20" t="s">
        <v>24</v>
      </c>
      <c r="E9" s="18" t="s">
        <v>38</v>
      </c>
    </row>
    <row r="10" spans="1:5">
      <c r="A10" s="21" t="s">
        <v>39</v>
      </c>
      <c r="B10" s="20" t="s">
        <v>26</v>
      </c>
      <c r="C10" s="20" t="s">
        <v>24</v>
      </c>
      <c r="D10" s="20" t="s">
        <v>26</v>
      </c>
      <c r="E10" s="18" t="s">
        <v>40</v>
      </c>
    </row>
    <row r="11" spans="1:5">
      <c r="A11" s="9" t="s">
        <v>41</v>
      </c>
      <c r="B11" s="9" t="s">
        <v>24</v>
      </c>
      <c r="C11" s="9" t="s">
        <v>24</v>
      </c>
      <c r="D11" s="9" t="s">
        <v>24</v>
      </c>
      <c r="E11" s="171" t="s">
        <v>24</v>
      </c>
    </row>
    <row r="12" spans="1:5">
      <c r="A12" s="21" t="s">
        <v>42</v>
      </c>
      <c r="B12" s="20" t="s">
        <v>24</v>
      </c>
      <c r="C12" s="20" t="s">
        <v>26</v>
      </c>
      <c r="D12" s="20" t="s">
        <v>24</v>
      </c>
      <c r="E12" s="18" t="s">
        <v>43</v>
      </c>
    </row>
    <row r="13" spans="1:5">
      <c r="A13" s="21" t="s">
        <v>44</v>
      </c>
      <c r="B13" s="20" t="s">
        <v>26</v>
      </c>
      <c r="C13" s="20" t="s">
        <v>24</v>
      </c>
      <c r="D13" s="20" t="s">
        <v>26</v>
      </c>
      <c r="E13" s="18" t="s">
        <v>45</v>
      </c>
    </row>
    <row r="14" spans="1:5">
      <c r="A14" s="22" t="s">
        <v>46</v>
      </c>
      <c r="B14" s="23" t="s">
        <v>26</v>
      </c>
      <c r="C14" s="23" t="s">
        <v>24</v>
      </c>
      <c r="D14" s="23" t="s">
        <v>26</v>
      </c>
      <c r="E14" s="19" t="s">
        <v>47</v>
      </c>
    </row>
    <row r="15" spans="1:5" ht="28.9">
      <c r="A15" s="22" t="s">
        <v>48</v>
      </c>
      <c r="B15" s="23" t="s">
        <v>24</v>
      </c>
      <c r="C15" s="23" t="s">
        <v>26</v>
      </c>
      <c r="D15" s="23" t="s">
        <v>24</v>
      </c>
      <c r="E15" s="19" t="s">
        <v>49</v>
      </c>
    </row>
    <row r="16" spans="1:5" ht="28.9">
      <c r="A16" s="22" t="s">
        <v>50</v>
      </c>
      <c r="B16" s="23" t="s">
        <v>26</v>
      </c>
      <c r="C16" s="23" t="s">
        <v>24</v>
      </c>
      <c r="D16" s="23" t="s">
        <v>26</v>
      </c>
      <c r="E16" s="19" t="s">
        <v>51</v>
      </c>
    </row>
    <row r="17" spans="1:5" ht="28.9">
      <c r="A17" s="22" t="s">
        <v>52</v>
      </c>
      <c r="B17" s="23" t="s">
        <v>24</v>
      </c>
      <c r="C17" s="23" t="s">
        <v>26</v>
      </c>
      <c r="D17" s="23" t="s">
        <v>24</v>
      </c>
      <c r="E17" s="19" t="s">
        <v>53</v>
      </c>
    </row>
    <row r="18" spans="1:5" ht="28.9">
      <c r="A18" s="22" t="s">
        <v>54</v>
      </c>
      <c r="B18" s="23" t="s">
        <v>26</v>
      </c>
      <c r="C18" s="23" t="s">
        <v>24</v>
      </c>
      <c r="D18" s="23" t="s">
        <v>26</v>
      </c>
      <c r="E18" s="19" t="s">
        <v>55</v>
      </c>
    </row>
    <row r="19" spans="1:5">
      <c r="A19" s="22" t="s">
        <v>56</v>
      </c>
      <c r="B19" s="23" t="s">
        <v>26</v>
      </c>
      <c r="C19" s="23" t="s">
        <v>26</v>
      </c>
      <c r="D19" s="23" t="s">
        <v>26</v>
      </c>
      <c r="E19" s="19" t="s">
        <v>57</v>
      </c>
    </row>
    <row r="20" spans="1:5">
      <c r="A20" s="9" t="s">
        <v>58</v>
      </c>
      <c r="B20" s="9" t="s">
        <v>24</v>
      </c>
      <c r="C20" s="9" t="s">
        <v>24</v>
      </c>
      <c r="D20" s="9" t="s">
        <v>24</v>
      </c>
      <c r="E20" s="171" t="s">
        <v>24</v>
      </c>
    </row>
    <row r="21" spans="1:5">
      <c r="A21" s="22" t="s">
        <v>59</v>
      </c>
      <c r="B21" s="23" t="s">
        <v>24</v>
      </c>
      <c r="C21" s="23" t="s">
        <v>26</v>
      </c>
      <c r="D21" s="23" t="s">
        <v>24</v>
      </c>
      <c r="E21" s="19" t="s">
        <v>60</v>
      </c>
    </row>
    <row r="22" spans="1:5">
      <c r="A22" s="22" t="s">
        <v>61</v>
      </c>
      <c r="B22" s="23" t="s">
        <v>26</v>
      </c>
      <c r="C22" s="23" t="s">
        <v>24</v>
      </c>
      <c r="D22" s="23" t="s">
        <v>26</v>
      </c>
      <c r="E22" s="19" t="s">
        <v>62</v>
      </c>
    </row>
    <row r="23" spans="1:5">
      <c r="A23" s="9" t="s">
        <v>63</v>
      </c>
      <c r="B23" s="9" t="s">
        <v>24</v>
      </c>
      <c r="C23" s="9" t="s">
        <v>24</v>
      </c>
      <c r="D23" s="9" t="s">
        <v>24</v>
      </c>
      <c r="E23" s="171" t="s">
        <v>24</v>
      </c>
    </row>
    <row r="24" spans="1:5">
      <c r="A24" s="22" t="s">
        <v>64</v>
      </c>
      <c r="B24" s="23" t="s">
        <v>24</v>
      </c>
      <c r="C24" s="23" t="s">
        <v>24</v>
      </c>
      <c r="D24" s="23" t="s">
        <v>26</v>
      </c>
      <c r="E24" s="19" t="s">
        <v>65</v>
      </c>
    </row>
    <row r="25" spans="1:5" ht="28.9">
      <c r="A25" s="22" t="s">
        <v>66</v>
      </c>
      <c r="B25" s="23" t="s">
        <v>26</v>
      </c>
      <c r="C25" s="23" t="s">
        <v>24</v>
      </c>
      <c r="D25" s="23" t="s">
        <v>26</v>
      </c>
      <c r="E25" s="19" t="s">
        <v>67</v>
      </c>
    </row>
    <row r="26" spans="1:5">
      <c r="A26" s="22" t="s">
        <v>68</v>
      </c>
      <c r="B26" s="23" t="s">
        <v>26</v>
      </c>
      <c r="C26" s="23" t="s">
        <v>24</v>
      </c>
      <c r="D26" s="23" t="s">
        <v>26</v>
      </c>
      <c r="E26" s="19" t="s">
        <v>69</v>
      </c>
    </row>
    <row r="27" spans="1:5">
      <c r="A27" s="22" t="s">
        <v>70</v>
      </c>
      <c r="B27" s="23" t="s">
        <v>26</v>
      </c>
      <c r="C27" s="23" t="s">
        <v>24</v>
      </c>
      <c r="D27" s="23" t="s">
        <v>24</v>
      </c>
      <c r="E27" s="19" t="s">
        <v>71</v>
      </c>
    </row>
    <row r="28" spans="1:5" ht="28.9">
      <c r="A28" s="22" t="s">
        <v>72</v>
      </c>
      <c r="B28" s="23" t="s">
        <v>26</v>
      </c>
      <c r="C28" s="23" t="s">
        <v>24</v>
      </c>
      <c r="D28" s="23" t="s">
        <v>26</v>
      </c>
      <c r="E28" s="19" t="s">
        <v>73</v>
      </c>
    </row>
    <row r="29" spans="1:5" ht="28.9">
      <c r="A29" s="22" t="s">
        <v>74</v>
      </c>
      <c r="B29" s="23" t="s">
        <v>26</v>
      </c>
      <c r="C29" s="23" t="s">
        <v>24</v>
      </c>
      <c r="D29" s="23" t="s">
        <v>24</v>
      </c>
      <c r="E29" s="19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F7974-852D-471B-AEDF-23DC17AF815D}">
  <dimension ref="A1:T30"/>
  <sheetViews>
    <sheetView workbookViewId="0">
      <pane xSplit="1" topLeftCell="J12" activePane="topRight" state="frozen"/>
      <selection pane="topRight" activeCell="S22" sqref="S22"/>
    </sheetView>
  </sheetViews>
  <sheetFormatPr defaultColWidth="9.140625" defaultRowHeight="15" customHeight="1"/>
  <cols>
    <col min="1" max="1" width="48.5703125" bestFit="1" customWidth="1"/>
    <col min="2" max="2" width="15.85546875" bestFit="1" customWidth="1"/>
    <col min="3" max="3" width="15.42578125" customWidth="1"/>
    <col min="4" max="4" width="13.7109375" bestFit="1" customWidth="1"/>
    <col min="5" max="5" width="14.28515625" bestFit="1" customWidth="1"/>
    <col min="6" max="6" width="15" customWidth="1"/>
    <col min="7" max="7" width="14.7109375" bestFit="1" customWidth="1"/>
    <col min="8" max="8" width="15.5703125" customWidth="1"/>
    <col min="9" max="9" width="14.85546875" bestFit="1" customWidth="1"/>
    <col min="10" max="12" width="14.7109375" bestFit="1" customWidth="1"/>
    <col min="15" max="15" width="10.5703125" bestFit="1" customWidth="1"/>
    <col min="16" max="16" width="10.28515625" bestFit="1" customWidth="1"/>
    <col min="18" max="18" width="16.85546875" bestFit="1" customWidth="1"/>
    <col min="19" max="19" width="21.85546875" bestFit="1" customWidth="1"/>
  </cols>
  <sheetData>
    <row r="1" spans="1:19" ht="15" customHeight="1">
      <c r="A1" s="7" t="s">
        <v>18</v>
      </c>
      <c r="B1" s="2" t="s">
        <v>76</v>
      </c>
      <c r="C1" s="2" t="s">
        <v>77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91</v>
      </c>
      <c r="R1" s="2" t="s">
        <v>8</v>
      </c>
      <c r="S1" s="2" t="s">
        <v>92</v>
      </c>
    </row>
    <row r="2" spans="1:19" ht="15" customHeight="1">
      <c r="A2" s="7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>
      <c r="A3" s="10" t="s">
        <v>93</v>
      </c>
      <c r="B3" s="8">
        <f>SUM('MCE 2023'!B3,'PG&amp;E 2023'!B3,'SCE 2023'!B3,'SDGE 2023'!B3)</f>
        <v>10</v>
      </c>
      <c r="C3" s="8">
        <f>SUM('MCE 2023'!C3,'PG&amp;E 2023'!C3,'SCE 2023'!C3,'SDGE 2023'!C3)</f>
        <v>3</v>
      </c>
      <c r="D3" s="8">
        <f>SUM('MCE 2023'!D3,'PG&amp;E 2023'!D3,'SCE 2023'!D3,'SDGE 2023'!D3)</f>
        <v>4</v>
      </c>
      <c r="E3" s="127" t="s">
        <v>94</v>
      </c>
      <c r="F3" s="8">
        <f>SUM('MCE 2023'!F3,'PG&amp;E 2023'!F3,'SCE 2023'!F3,'SDGE 2023'!F3)</f>
        <v>4</v>
      </c>
      <c r="G3" s="8">
        <f>SUM('MCE 2023'!G3,'PG&amp;E 2023'!G3,'SCE 2023'!G3,'SDGE 2023'!G3)</f>
        <v>7</v>
      </c>
      <c r="H3" s="8">
        <f>SUM('MCE 2023'!H3,'PG&amp;E 2023'!H3,'SCE 2023'!H3,'SDGE 2023'!H3)</f>
        <v>4</v>
      </c>
      <c r="I3" s="127"/>
      <c r="J3" s="8">
        <f>SUM('MCE 2023'!J3,'PG&amp;E 2023'!J3,'SCE 2023'!J3,'SDGE 2023'!J3)</f>
        <v>8</v>
      </c>
      <c r="K3" s="8">
        <f>SUM('MCE 2023'!K3,'PG&amp;E 2023'!K3,'SCE 2023'!K3,'SDGE 2023'!K3)</f>
        <v>9</v>
      </c>
      <c r="L3" s="8">
        <f>SUM('MCE 2023'!L3,'PG&amp;E 2023'!L3,'SCE 2023'!L3,'SDGE 2023'!L3)</f>
        <v>0</v>
      </c>
      <c r="M3" s="127"/>
      <c r="N3" s="8"/>
      <c r="O3" s="8"/>
      <c r="P3" s="8"/>
      <c r="Q3" s="127"/>
      <c r="R3" s="286">
        <f>SUM(B3,C3,D3,F3,G3,H3,J3,K3,L3,N3,O3,P3)</f>
        <v>49</v>
      </c>
      <c r="S3" s="286">
        <f>R3+'2022 Combined'!L3</f>
        <v>152</v>
      </c>
    </row>
    <row r="4" spans="1:19" ht="15" customHeight="1">
      <c r="A4" s="10" t="s">
        <v>28</v>
      </c>
      <c r="B4" s="8">
        <f>SUM('MCE 2023'!B4,'PG&amp;E 2023'!B4,'SCE 2023'!B4,'SDGE 2023'!B4)</f>
        <v>160</v>
      </c>
      <c r="C4" s="8">
        <f>SUM('MCE 2023'!C4,'PG&amp;E 2023'!C4,'SCE 2023'!C4,'SDGE 2023'!C4)</f>
        <v>37</v>
      </c>
      <c r="D4" s="8">
        <f>SUM('MCE 2023'!D4,'PG&amp;E 2023'!D4,'SCE 2023'!D4,'SDGE 2023'!D4)</f>
        <v>424</v>
      </c>
      <c r="E4" s="127" t="s">
        <v>94</v>
      </c>
      <c r="F4" s="8">
        <f>SUM('MCE 2023'!F4,'PG&amp;E 2023'!F4,'SCE 2023'!F4,'SDGE 2023'!F4)</f>
        <v>359</v>
      </c>
      <c r="G4" s="8">
        <f>SUM('MCE 2023'!G4,'PG&amp;E 2023'!G4,'SCE 2023'!G4,'SDGE 2023'!G4)</f>
        <v>842</v>
      </c>
      <c r="H4" s="8">
        <f>SUM('MCE 2023'!H4,'PG&amp;E 2023'!H4,'SCE 2023'!H4,'SDGE 2023'!H4)</f>
        <v>329</v>
      </c>
      <c r="I4" s="127"/>
      <c r="J4" s="8">
        <f>SUM('MCE 2023'!J4,'PG&amp;E 2023'!J4,'SCE 2023'!J4,'SDGE 2023'!J4)</f>
        <v>705</v>
      </c>
      <c r="K4" s="8">
        <f>SUM('MCE 2023'!K4,'PG&amp;E 2023'!K4,'SCE 2023'!K4,'SDGE 2023'!K4)</f>
        <v>802</v>
      </c>
      <c r="L4" s="8">
        <f>SUM('MCE 2023'!L4,'PG&amp;E 2023'!L4,'SCE 2023'!L4,'SDGE 2023'!L4)</f>
        <v>878</v>
      </c>
      <c r="M4" s="127"/>
      <c r="N4" s="8"/>
      <c r="O4" s="8"/>
      <c r="P4" s="8"/>
      <c r="Q4" s="127"/>
      <c r="R4" s="287"/>
      <c r="S4" s="287"/>
    </row>
    <row r="5" spans="1:19" ht="15" customHeight="1">
      <c r="A5" s="10" t="s">
        <v>95</v>
      </c>
      <c r="B5" s="8">
        <f>SUM('MCE 2023'!B5,'PG&amp;E 2023'!B5,'SCE 2023'!B5,'SDGE 2023'!B5)</f>
        <v>449</v>
      </c>
      <c r="C5" s="8">
        <f>SUM('MCE 2023'!C5,'PG&amp;E 2023'!C5,'SCE 2023'!C5,'SDGE 2023'!C5)</f>
        <v>189</v>
      </c>
      <c r="D5" s="8">
        <f>SUM('MCE 2023'!D5,'PG&amp;E 2023'!D5,'SCE 2023'!D5,'SDGE 2023'!D5)</f>
        <v>29</v>
      </c>
      <c r="E5" s="127" t="s">
        <v>94</v>
      </c>
      <c r="F5" s="8">
        <f>SUM('MCE 2023'!F5,'PG&amp;E 2023'!F5,'SCE 2023'!F5,'SDGE 2023'!F5)</f>
        <v>586</v>
      </c>
      <c r="G5" s="8">
        <f>SUM('MCE 2023'!G5,'PG&amp;E 2023'!G5,'SCE 2023'!G5,'SDGE 2023'!G5)</f>
        <v>487</v>
      </c>
      <c r="H5" s="8">
        <f>SUM('MCE 2023'!H5,'PG&amp;E 2023'!H5,'SCE 2023'!H5,'SDGE 2023'!H5)</f>
        <v>612</v>
      </c>
      <c r="I5" s="127"/>
      <c r="J5" s="8">
        <f>SUM('MCE 2023'!J5,'PG&amp;E 2023'!J5,'SCE 2023'!J5,'SDGE 2023'!J5)</f>
        <v>626</v>
      </c>
      <c r="K5" s="8">
        <f>SUM('MCE 2023'!K5,'PG&amp;E 2023'!K5,'SCE 2023'!K5,'SDGE 2023'!K5)</f>
        <v>762</v>
      </c>
      <c r="L5" s="8">
        <f>SUM('MCE 2023'!L5,'PG&amp;E 2023'!L5,'SCE 2023'!L5,'SDGE 2023'!L5)</f>
        <v>830</v>
      </c>
      <c r="M5" s="127"/>
      <c r="N5" s="8"/>
      <c r="O5" s="8"/>
      <c r="P5" s="8"/>
      <c r="Q5" s="127"/>
      <c r="R5" s="286">
        <f>SUM(B5,C5,D5,F5,G5,H5,J5,K5,L5,N5,O5,P5)</f>
        <v>4570</v>
      </c>
      <c r="S5" s="286">
        <f>SUM('MCE 2023'!S5,'PG&amp;E 2023'!S5,'SCE 2023'!S5,'SDGE 2023'!S5)</f>
        <v>6812</v>
      </c>
    </row>
    <row r="6" spans="1:19" ht="15" customHeight="1">
      <c r="A6" s="7" t="s">
        <v>32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79"/>
      <c r="S6" s="279"/>
    </row>
    <row r="7" spans="1:19" ht="15" customHeight="1">
      <c r="A7" s="10" t="s">
        <v>33</v>
      </c>
      <c r="B7" s="127" t="s">
        <v>94</v>
      </c>
      <c r="C7" s="127"/>
      <c r="D7" s="127"/>
      <c r="E7" s="11">
        <f>SUM('MCE 2023'!E7,'PG&amp;E 2023'!E7,'SCE 2023'!E7,'SDGE 2023'!E7)</f>
        <v>6.4210331769085203</v>
      </c>
      <c r="F7" s="127"/>
      <c r="G7" s="127"/>
      <c r="H7" s="127"/>
      <c r="I7" s="350">
        <f>SUM('MCE 2023'!I7,'PG&amp;E 2023'!I7,'SCE 2023'!I7,'SDGE 2023'!I7)</f>
        <v>1896.84</v>
      </c>
      <c r="J7" s="127"/>
      <c r="K7" s="127"/>
      <c r="L7" s="127"/>
      <c r="M7" s="11"/>
      <c r="N7" s="127"/>
      <c r="O7" s="127"/>
      <c r="P7" s="127"/>
      <c r="Q7" s="11"/>
      <c r="R7" s="279">
        <f>SUM(E7,I7,M7,Q7)</f>
        <v>1903.2610331769085</v>
      </c>
      <c r="S7" s="279">
        <f>SUM('MCE 2023'!S7,'PG&amp;E 2023'!S7,'SCE 2023'!S7,'SDGE 2023'!S7)</f>
        <v>1938.3210331769083</v>
      </c>
    </row>
    <row r="8" spans="1:19" ht="15" customHeight="1">
      <c r="A8" s="10" t="s">
        <v>35</v>
      </c>
      <c r="B8" s="11">
        <f>SUM('MCE 2023'!B8,'PG&amp;E 2023'!B8,'SCE 2023'!B8,'SDGE 2023'!B8)</f>
        <v>244.37852459016392</v>
      </c>
      <c r="C8" s="11">
        <f>SUM('MCE 2023'!C8,'PG&amp;E 2023'!C8,'SCE 2023'!C8,'SDGE 2023'!C8)</f>
        <v>736.42000000000007</v>
      </c>
      <c r="D8" s="11">
        <f>SUM('MCE 2023'!D8,'PG&amp;E 2023'!D8,'SCE 2023'!D8,'SDGE 2023'!D8)</f>
        <v>149.63</v>
      </c>
      <c r="E8" s="127" t="s">
        <v>94</v>
      </c>
      <c r="F8" s="11">
        <f>SUM('MCE 2023'!F8,'PG&amp;E 2023'!F8,'SCE 2023'!F8,'SDGE 2023'!F8)</f>
        <v>372.64</v>
      </c>
      <c r="G8" s="11">
        <f>SUM('MCE 2023'!G8,'PG&amp;E 2023'!G8,'SCE 2023'!G8,'SDGE 2023'!G8)</f>
        <v>476.84000000000003</v>
      </c>
      <c r="H8" s="11">
        <f>SUM('MCE 2023'!H8,'PG&amp;E 2023'!H8,'SCE 2023'!H8,'SDGE 2023'!H8)</f>
        <v>1393.14</v>
      </c>
      <c r="I8" s="350"/>
      <c r="J8" s="11">
        <f>SUM('MCE 2023'!J8,'PG&amp;E 2023'!J8,'SCE 2023'!J8,'SDGE 2023'!J8)</f>
        <v>476.73</v>
      </c>
      <c r="K8" s="11">
        <f>SUM('MCE 2023'!K8,'PG&amp;E 2023'!K8,'SCE 2023'!K8,'SDGE 2023'!K8)</f>
        <v>1579.07</v>
      </c>
      <c r="L8" s="11">
        <f>SUM('MCE 2023'!L8,'PG&amp;E 2023'!L8,'SCE 2023'!L8,'SDGE 2023'!L8)</f>
        <v>609.45000000000005</v>
      </c>
      <c r="M8" s="127"/>
      <c r="N8" s="11"/>
      <c r="O8" s="11"/>
      <c r="P8" s="11"/>
      <c r="Q8" s="127"/>
      <c r="R8" s="279">
        <f t="shared" ref="R8" si="0">SUM(B8,C8,D8,F8,G8,H8,J8,K8,L8,N8,O8,P8)</f>
        <v>6038.2985245901646</v>
      </c>
      <c r="S8" s="279">
        <f>SUM('MCE 2023'!S8,'PG&amp;E 2023'!S8,'SCE 2023'!S8,'SDGE 2023'!S8)</f>
        <v>6686.5102934426222</v>
      </c>
    </row>
    <row r="9" spans="1:19" ht="15" customHeight="1">
      <c r="A9" s="10" t="s">
        <v>37</v>
      </c>
      <c r="B9" s="127" t="s">
        <v>94</v>
      </c>
      <c r="C9" s="127"/>
      <c r="D9" s="127"/>
      <c r="E9" s="11">
        <f>SUM('MCE 2023'!E9,'PG&amp;E 2023'!E9,'SCE 2023'!E9,'SDGE 2023'!E9)</f>
        <v>3.08</v>
      </c>
      <c r="F9" s="127"/>
      <c r="G9" s="127"/>
      <c r="H9" s="127"/>
      <c r="I9" s="350">
        <f>SUM('MCE 2023'!I9,'PG&amp;E 2023'!I9,'SCE 2023'!I9,'SDGE 2023'!I9)</f>
        <v>1616.4009355845646</v>
      </c>
      <c r="J9" s="127"/>
      <c r="K9" s="127"/>
      <c r="L9" s="127"/>
      <c r="M9" s="11"/>
      <c r="N9" s="127"/>
      <c r="O9" s="127"/>
      <c r="P9" s="127"/>
      <c r="Q9" s="11"/>
      <c r="R9" s="279">
        <f>SUM(E9,I9,M9,Q9)</f>
        <v>1619.4809355845646</v>
      </c>
      <c r="S9" s="279">
        <f>SUM('MCE 2023'!S9,'PG&amp;E 2023'!S9,'SCE 2023'!S9,'SDGE 2023'!S9)</f>
        <v>1636.9109355845644</v>
      </c>
    </row>
    <row r="10" spans="1:19" ht="15" customHeight="1">
      <c r="A10" s="10" t="s">
        <v>39</v>
      </c>
      <c r="B10" s="11">
        <f>SUM('MCE 2023'!B10,'PG&amp;E 2023'!B10,'SCE 2023'!B10,'SDGE 2023'!B10)</f>
        <v>173.90500000000003</v>
      </c>
      <c r="C10" s="11">
        <f>SUM('MCE 2023'!C10,'PG&amp;E 2023'!C10,'SCE 2023'!C10,'SDGE 2023'!C10)</f>
        <v>278.57</v>
      </c>
      <c r="D10" s="11">
        <f>SUM('MCE 2023'!D10,'PG&amp;E 2023'!D10,'SCE 2023'!D10,'SDGE 2023'!D10)</f>
        <v>81.5</v>
      </c>
      <c r="E10" s="127" t="s">
        <v>94</v>
      </c>
      <c r="F10" s="11">
        <f>SUM('MCE 2023'!F10,'PG&amp;E 2023'!F10,'SCE 2023'!F10,'SDGE 2023'!F10)</f>
        <v>269.09999999999997</v>
      </c>
      <c r="G10" s="11">
        <f>SUM('MCE 2023'!G10,'PG&amp;E 2023'!G10,'SCE 2023'!G10,'SDGE 2023'!G10)</f>
        <v>431.29999999999995</v>
      </c>
      <c r="H10" s="11">
        <f>SUM('MCE 2023'!H10,'PG&amp;E 2023'!H10,'SCE 2023'!H10,'SDGE 2023'!H10)</f>
        <v>1246.46</v>
      </c>
      <c r="I10" s="127" t="s">
        <v>94</v>
      </c>
      <c r="J10" s="11">
        <f>SUM('MCE 2023'!J10,'PG&amp;E 2023'!J10,'SCE 2023'!J10,'SDGE 2023'!J10)</f>
        <v>417.31</v>
      </c>
      <c r="K10" s="11">
        <f>SUM('MCE 2023'!K10,'PG&amp;E 2023'!K10,'SCE 2023'!K10,'SDGE 2023'!K10)</f>
        <v>1427.86</v>
      </c>
      <c r="L10" s="11">
        <f>SUM('MCE 2023'!L10,'PG&amp;E 2023'!L10,'SCE 2023'!L10,'SDGE 2023'!L10)</f>
        <v>820.47699999999998</v>
      </c>
      <c r="M10" s="127"/>
      <c r="N10" s="11"/>
      <c r="O10" s="11"/>
      <c r="P10" s="11"/>
      <c r="Q10" s="127"/>
      <c r="R10" s="279">
        <f>SUM(B10,C10,D10,F10,G10,H10,J10,K10,L10,N10,O10,P10)</f>
        <v>5146.482</v>
      </c>
      <c r="S10" s="279">
        <f>SUM('MCE 2023'!S10,'PG&amp;E 2023'!S10,'SCE 2023'!S10,'SDGE 2023'!S10)</f>
        <v>5659.5259673770488</v>
      </c>
    </row>
    <row r="11" spans="1:19" ht="15" customHeight="1">
      <c r="A11" s="7" t="s">
        <v>41</v>
      </c>
      <c r="B11" s="2"/>
      <c r="C11" s="2"/>
      <c r="D11" s="2"/>
      <c r="E11" s="11"/>
      <c r="F11" s="2"/>
      <c r="G11" s="2"/>
      <c r="H11" s="2"/>
      <c r="I11" s="350"/>
      <c r="J11" s="2"/>
      <c r="K11" s="2"/>
      <c r="L11" s="2"/>
      <c r="M11" s="2"/>
      <c r="N11" s="2"/>
      <c r="O11" s="2"/>
      <c r="P11" s="2"/>
      <c r="Q11" s="2"/>
      <c r="R11" s="279"/>
      <c r="S11" s="279"/>
    </row>
    <row r="12" spans="1:19" ht="15" customHeight="1">
      <c r="A12" s="10" t="s">
        <v>42</v>
      </c>
      <c r="B12" s="127" t="s">
        <v>94</v>
      </c>
      <c r="C12" s="127"/>
      <c r="D12" s="127"/>
      <c r="E12" s="301">
        <f>SUM('MCE 2023'!E12,'PG&amp;E 2023'!E12,'SCE 2023'!E12,'SDGE 2023'!E12)</f>
        <v>537871.90494004847</v>
      </c>
      <c r="F12" s="127"/>
      <c r="G12" s="127"/>
      <c r="H12" s="127"/>
      <c r="I12" s="350">
        <f>SUM('MCE 2023'!I12,'PG&amp;E 2023'!I12,'SCE 2023'!I12,'SDGE 2023'!I12)</f>
        <v>2367284.3244546335</v>
      </c>
      <c r="J12" s="127"/>
      <c r="K12" s="127"/>
      <c r="L12" s="127"/>
      <c r="M12" s="11"/>
      <c r="N12" s="127"/>
      <c r="O12" s="127"/>
      <c r="P12" s="127"/>
      <c r="Q12" s="11"/>
      <c r="R12" s="279">
        <f>SUM(E12,I12,M12,Q12)</f>
        <v>2905156.2293946818</v>
      </c>
      <c r="S12" s="279">
        <f>R12+'2022 Combined'!L12</f>
        <v>2824155.5593946818</v>
      </c>
    </row>
    <row r="13" spans="1:19" ht="15" customHeight="1">
      <c r="A13" s="10" t="s">
        <v>44</v>
      </c>
      <c r="B13" s="279">
        <f>SUM('MCE 2023'!B13,'PG&amp;E 2023'!B13,'SCE 2023'!B13,'SDGE 2023'!B13)</f>
        <v>1333727.92</v>
      </c>
      <c r="C13" s="279">
        <f>SUM('MCE 2023'!C13,'PG&amp;E 2023'!C13,'SCE 2023'!C13,'SDGE 2023'!C13)</f>
        <v>1446333</v>
      </c>
      <c r="D13" s="279">
        <f>SUM('MCE 2023'!D13,'PG&amp;E 2023'!D13,'SCE 2023'!D13,'SDGE 2023'!D13)</f>
        <v>735005.53</v>
      </c>
      <c r="E13" s="127" t="s">
        <v>94</v>
      </c>
      <c r="F13" s="279">
        <f>SUM('MCE 2023'!F13,'PG&amp;E 2023'!F13,'SCE 2023'!F13,'SDGE 2023'!F13)</f>
        <v>2038338.69</v>
      </c>
      <c r="G13" s="279">
        <f>SUM('MCE 2023'!G13,'PG&amp;E 2023'!G13,'SCE 2023'!G13,'SDGE 2023'!G13)</f>
        <v>3243858.51</v>
      </c>
      <c r="H13" s="279">
        <f>SUM('MCE 2023'!H13,'PG&amp;E 2023'!H13,'SCE 2023'!H13,'SDGE 2023'!H13)</f>
        <v>9251058.9199999999</v>
      </c>
      <c r="I13" s="127" t="s">
        <v>94</v>
      </c>
      <c r="J13" s="279">
        <f>SUM('MCE 2023'!J13,'PG&amp;E 2023'!J13,'SCE 2023'!J13,'SDGE 2023'!J13)</f>
        <v>3386477.27</v>
      </c>
      <c r="K13" s="279">
        <f>SUM('MCE 2023'!K13,'PG&amp;E 2023'!K13,'SCE 2023'!K13,'SDGE 2023'!K13)</f>
        <v>10624555.58</v>
      </c>
      <c r="L13" s="279">
        <f>SUM('MCE 2023'!L13,'PG&amp;E 2023'!L13,'SCE 2023'!L13,'SDGE 2023'!L13)</f>
        <v>4857820.66548</v>
      </c>
      <c r="M13" s="127"/>
      <c r="N13" s="11"/>
      <c r="O13" s="11"/>
      <c r="P13" s="11"/>
      <c r="Q13" s="127"/>
      <c r="R13" s="279">
        <f>SUM(B13,C13,D13,F13,G13,H13,J13,K13,L13,N13,O13,P13)</f>
        <v>36917176.085480005</v>
      </c>
      <c r="S13" s="279">
        <f>R13+'2022 Combined'!L13</f>
        <v>41487331.685480006</v>
      </c>
    </row>
    <row r="14" spans="1:19" ht="15" customHeight="1">
      <c r="A14" s="12" t="s">
        <v>46</v>
      </c>
      <c r="B14" s="279">
        <f>SUM('MCE 2023'!B14,'PG&amp;E 2023'!B14,'SCE 2023'!B14,'SDGE 2023'!B14)</f>
        <v>17201569.871920001</v>
      </c>
      <c r="C14" s="279">
        <f>SUM('MCE 2023'!C14,'PG&amp;E 2023'!C14,'SCE 2023'!C14,'SDGE 2023'!C14)</f>
        <v>14113575.606000001</v>
      </c>
      <c r="D14" s="279">
        <f>SUM('MCE 2023'!D14,'PG&amp;E 2023'!D14,'SCE 2023'!D14,'SDGE 2023'!D14)</f>
        <v>9498579.3747390006</v>
      </c>
      <c r="E14" s="127" t="s">
        <v>94</v>
      </c>
      <c r="F14" s="279">
        <f>SUM('MCE 2023'!F14,'PG&amp;E 2023'!F14,'SCE 2023'!F14,'SDGE 2023'!F14)</f>
        <v>15202077.115210999</v>
      </c>
      <c r="G14" s="279">
        <f>SUM('MCE 2023'!G14,'PG&amp;E 2023'!G14,'SCE 2023'!G14,'SDGE 2023'!G14)</f>
        <v>36905347.617600001</v>
      </c>
      <c r="H14" s="279">
        <f>SUM('MCE 2023'!H14,'PG&amp;E 2023'!H14,'SCE 2023'!H14,'SDGE 2023'!H14)</f>
        <v>111788825.76199999</v>
      </c>
      <c r="I14" s="127" t="s">
        <v>94</v>
      </c>
      <c r="J14" s="279">
        <f>SUM('MCE 2023'!J14,'PG&amp;E 2023'!J14,'SCE 2023'!J14,'SDGE 2023'!J14)</f>
        <v>34855334.756499998</v>
      </c>
      <c r="K14" s="279">
        <f>SUM('MCE 2023'!K14,'PG&amp;E 2023'!K14,'SCE 2023'!K14,'SDGE 2023'!K14)</f>
        <v>121480847.1812</v>
      </c>
      <c r="L14" s="279">
        <f>SUM('MCE 2023'!L14,'PG&amp;E 2023'!L14,'SCE 2023'!L14,'SDGE 2023'!L14)</f>
        <v>50546553.708279997</v>
      </c>
      <c r="M14" s="127"/>
      <c r="N14" s="11"/>
      <c r="O14" s="11"/>
      <c r="P14" s="11"/>
      <c r="Q14" s="127"/>
      <c r="R14" s="279">
        <f>SUM(B14,C14,D14,F14,G14,H14,J14,K14,L14,N14,O14,P14)</f>
        <v>411592710.99344993</v>
      </c>
      <c r="S14" s="279">
        <f>R14+'2022 Combined'!L14</f>
        <v>448986433.80344993</v>
      </c>
    </row>
    <row r="15" spans="1:19" ht="15" customHeight="1">
      <c r="A15" s="12" t="s">
        <v>48</v>
      </c>
      <c r="B15" s="127" t="s">
        <v>94</v>
      </c>
      <c r="C15" s="127"/>
      <c r="D15" s="127"/>
      <c r="E15" s="279">
        <f>SUM('MCE 2023'!E15,'PG&amp;E 2023'!E15,'SCE 2023'!E15,'SDGE 2023'!E15)</f>
        <v>2681.7496484410499</v>
      </c>
      <c r="F15" s="127"/>
      <c r="G15" s="127"/>
      <c r="H15" s="127"/>
      <c r="I15" s="350">
        <f>SUM('MCE 2023'!I15,'PG&amp;E 2023'!I15,'SCE 2023'!I15,'SDGE 2023'!I15)</f>
        <v>259091.53414747887</v>
      </c>
      <c r="J15" s="127"/>
      <c r="K15" s="127"/>
      <c r="L15" s="127"/>
      <c r="M15" s="11"/>
      <c r="N15" s="127"/>
      <c r="O15" s="127"/>
      <c r="P15" s="127"/>
      <c r="Q15" s="11"/>
      <c r="R15" s="279">
        <f>SUM(E15,I15,M15,Q15)</f>
        <v>261773.28379591991</v>
      </c>
      <c r="S15" s="279">
        <f>R15+'2022 Combined'!L15</f>
        <v>277185.74379591993</v>
      </c>
    </row>
    <row r="16" spans="1:19" ht="15" customHeight="1">
      <c r="A16" s="12" t="s">
        <v>50</v>
      </c>
      <c r="B16" s="279">
        <f>SUM('MCE 2023'!B16,'PG&amp;E 2023'!B16,'SCE 2023'!B16,'SDGE 2023'!B16)</f>
        <v>120238.19</v>
      </c>
      <c r="C16" s="279">
        <f>SUM('MCE 2023'!C16,'PG&amp;E 2023'!C16,'SCE 2023'!C16,'SDGE 2023'!C16)</f>
        <v>554895.80000000005</v>
      </c>
      <c r="D16" s="279">
        <f>SUM('MCE 2023'!D16,'PG&amp;E 2023'!D16,'SCE 2023'!D16,'SDGE 2023'!D16)</f>
        <v>56461.36</v>
      </c>
      <c r="E16" s="127" t="s">
        <v>94</v>
      </c>
      <c r="F16" s="279">
        <f>SUM('MCE 2023'!F16,'PG&amp;E 2023'!F16,'SCE 2023'!F16,'SDGE 2023'!F16)</f>
        <v>190299.66999999998</v>
      </c>
      <c r="G16" s="279">
        <f>SUM('MCE 2023'!G16,'PG&amp;E 2023'!G16,'SCE 2023'!G16,'SDGE 2023'!G16)</f>
        <v>236288.65</v>
      </c>
      <c r="H16" s="279">
        <f>SUM('MCE 2023'!H16,'PG&amp;E 2023'!H16,'SCE 2023'!H16,'SDGE 2023'!H16)</f>
        <v>657204.28</v>
      </c>
      <c r="I16" s="127" t="s">
        <v>94</v>
      </c>
      <c r="J16" s="279">
        <f>SUM('MCE 2023'!J16,'PG&amp;E 2023'!J16,'SCE 2023'!J16,'SDGE 2023'!J16)</f>
        <v>254691.25</v>
      </c>
      <c r="K16" s="279">
        <f>SUM('MCE 2023'!K16,'PG&amp;E 2023'!K16,'SCE 2023'!K16,'SDGE 2023'!K16)</f>
        <v>836121.88</v>
      </c>
      <c r="L16" s="279">
        <f>SUM('MCE 2023'!L16,'PG&amp;E 2023'!L16,'SCE 2023'!L16,'SDGE 2023'!L16)</f>
        <v>365705.22077000001</v>
      </c>
      <c r="M16" s="127"/>
      <c r="N16" s="11"/>
      <c r="O16" s="11"/>
      <c r="P16" s="11"/>
      <c r="Q16" s="127"/>
      <c r="R16" s="279">
        <f>SUM(B16,C16,D16,F16,G16,H16,J16:L16,N16:P16)</f>
        <v>3271906.3007700001</v>
      </c>
      <c r="S16" s="279">
        <f>R16+'2022 Combined'!L16</f>
        <v>4237760.5347699998</v>
      </c>
    </row>
    <row r="17" spans="1:20" ht="15" customHeight="1">
      <c r="A17" s="12" t="s">
        <v>52</v>
      </c>
      <c r="B17" s="127" t="s">
        <v>94</v>
      </c>
      <c r="C17" s="127"/>
      <c r="D17" s="127"/>
      <c r="E17" s="279">
        <f>SUM('MCE 2023'!E17,'PG&amp;E 2023'!E17,'SCE 2023'!E17,'SDGE 2023'!E17)</f>
        <v>1211.78696681049</v>
      </c>
      <c r="F17" s="127"/>
      <c r="G17" s="127"/>
      <c r="H17" s="127"/>
      <c r="I17" s="350">
        <f>SUM('MCE 2023'!I17,'PG&amp;E 2023'!I17,'SCE 2023'!I17,'SDGE 2023'!I17)</f>
        <v>88127.548693403543</v>
      </c>
      <c r="J17" s="127"/>
      <c r="K17" s="127"/>
      <c r="L17" s="127"/>
      <c r="M17" s="11"/>
      <c r="N17" s="127"/>
      <c r="O17" s="127"/>
      <c r="P17" s="127"/>
      <c r="Q17" s="11"/>
      <c r="R17" s="279">
        <f>SUM(E17,I17,M17,Q17)</f>
        <v>89339.335660214027</v>
      </c>
      <c r="S17" s="279">
        <f>R17+'2022 Combined'!L17</f>
        <v>93140.315660214023</v>
      </c>
    </row>
    <row r="18" spans="1:20" ht="15" customHeight="1">
      <c r="A18" s="12" t="s">
        <v>54</v>
      </c>
      <c r="B18" s="279">
        <f>SUM('MCE 2023'!B18,'PG&amp;E 2023'!B18,'SCE 2023'!B18,'SDGE 2023'!B18)</f>
        <v>27151.87</v>
      </c>
      <c r="C18" s="279">
        <f>SUM('MCE 2023'!C18,'PG&amp;E 2023'!C18,'SCE 2023'!C18,'SDGE 2023'!C18)</f>
        <v>129563.74</v>
      </c>
      <c r="D18" s="279">
        <f>SUM('MCE 2023'!D18,'PG&amp;E 2023'!D18,'SCE 2023'!D18,'SDGE 2023'!D18)</f>
        <v>15802.47</v>
      </c>
      <c r="E18" s="127" t="s">
        <v>94</v>
      </c>
      <c r="F18" s="279">
        <f>SUM('MCE 2023'!F18,'PG&amp;E 2023'!F18,'SCE 2023'!F18,'SDGE 2023'!F18)</f>
        <v>58794.509999999995</v>
      </c>
      <c r="G18" s="279">
        <f>SUM('MCE 2023'!G18,'PG&amp;E 2023'!G18,'SCE 2023'!G18,'SDGE 2023'!G18)</f>
        <v>69585.100000000006</v>
      </c>
      <c r="H18" s="279">
        <f>SUM('MCE 2023'!H18,'PG&amp;E 2023'!H18,'SCE 2023'!H18,'SDGE 2023'!H18)</f>
        <v>187878.65</v>
      </c>
      <c r="I18" s="127" t="s">
        <v>94</v>
      </c>
      <c r="J18" s="279">
        <f>SUM('MCE 2023'!J18,'PG&amp;E 2023'!J18,'SCE 2023'!J18,'SDGE 2023'!J18)</f>
        <v>75896.62</v>
      </c>
      <c r="K18" s="279">
        <f>SUM('MCE 2023'!K18,'PG&amp;E 2023'!K18,'SCE 2023'!K18,'SDGE 2023'!K18)</f>
        <v>365671.79000000004</v>
      </c>
      <c r="L18" s="279">
        <f>SUM('MCE 2023'!L18,'PG&amp;E 2023'!L18,'SCE 2023'!L18,'SDGE 2023'!L18)</f>
        <v>427878.08607999998</v>
      </c>
      <c r="M18" s="127"/>
      <c r="N18" s="11"/>
      <c r="O18" s="11"/>
      <c r="P18" s="11"/>
      <c r="Q18" s="127"/>
      <c r="R18" s="279">
        <f>SUM(B18,C18:D18,F18:H18,J18:L18,N18:P18)</f>
        <v>1358222.83608</v>
      </c>
      <c r="S18" s="279">
        <f>R18+'2022 Combined'!L18</f>
        <v>1730246.21612</v>
      </c>
    </row>
    <row r="19" spans="1:20" ht="15" customHeight="1">
      <c r="A19" s="12" t="s">
        <v>56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</row>
    <row r="20" spans="1:20" ht="15" customHeight="1">
      <c r="A20" s="7" t="s">
        <v>58</v>
      </c>
      <c r="B20" s="2"/>
      <c r="C20" s="2"/>
      <c r="D20" s="2"/>
      <c r="E20" s="2"/>
      <c r="F20" s="2"/>
      <c r="G20" s="2"/>
      <c r="H20" s="2"/>
      <c r="I20" s="350"/>
      <c r="J20" s="2"/>
      <c r="K20" s="2"/>
      <c r="L20" s="2"/>
      <c r="M20" s="2"/>
      <c r="N20" s="2"/>
      <c r="O20" s="2"/>
      <c r="P20" s="2"/>
      <c r="Q20" s="2"/>
      <c r="R20" s="8"/>
      <c r="S20" s="8"/>
    </row>
    <row r="21" spans="1:20" ht="15" customHeight="1">
      <c r="A21" s="12" t="s">
        <v>59</v>
      </c>
      <c r="B21" s="127" t="s">
        <v>94</v>
      </c>
      <c r="C21" s="127"/>
      <c r="D21" s="127"/>
      <c r="E21" s="13">
        <f>SUM('MCE 2023'!E21,'PG&amp;E 2023'!E21,'SCE 2023'!E21,'SDGE 2023'!E21)</f>
        <v>292109.73340824142</v>
      </c>
      <c r="F21" s="127"/>
      <c r="G21" s="127"/>
      <c r="H21" s="127"/>
      <c r="I21" s="350">
        <f>SUM('MCE 2023'!I21,'PG&amp;E 2023'!I21,'SCE 2023'!I21,'SDGE 2023'!I21)</f>
        <v>2062628.4079623334</v>
      </c>
      <c r="J21" s="127"/>
      <c r="K21" s="127"/>
      <c r="L21" s="127"/>
      <c r="M21" s="13"/>
      <c r="N21" s="127"/>
      <c r="O21" s="127"/>
      <c r="P21" s="127"/>
      <c r="Q21" s="13"/>
      <c r="R21" s="13">
        <f>SUM(E21,I21,M21,Q21)</f>
        <v>2354738.1413705749</v>
      </c>
      <c r="S21" s="173">
        <f>SUM('MCE 2023'!S21,'PG&amp;E 2023'!S21,'SCE 2023'!S21,'SDGE 2023'!S21)</f>
        <v>2442450.8013705751</v>
      </c>
    </row>
    <row r="22" spans="1:20" ht="15" customHeight="1">
      <c r="A22" s="12" t="s">
        <v>61</v>
      </c>
      <c r="B22" s="166">
        <f>SUM('MCE 2023'!B22,'PG&amp;E 2023'!B22,'SCE 2023'!B22,'SDGE 2023'!B22)</f>
        <v>1877874.43</v>
      </c>
      <c r="C22" s="166">
        <f>SUM('MCE 2023'!C22,'PG&amp;E 2023'!C22,'SCE 2023'!C22,'SDGE 2023'!C22)</f>
        <v>1723936.69</v>
      </c>
      <c r="D22" s="166">
        <f>SUM('MCE 2023'!D22,'PG&amp;E 2023'!D22,'SCE 2023'!D22,'SDGE 2023'!D22)</f>
        <v>858590.53</v>
      </c>
      <c r="E22" s="127" t="s">
        <v>94</v>
      </c>
      <c r="F22" s="166">
        <f>SUM('MCE 2023'!F22,'PG&amp;E 2023'!F22,'SCE 2023'!F22,'SDGE 2023'!F22)</f>
        <v>1723886.8000000003</v>
      </c>
      <c r="G22" s="13">
        <f>SUM('MCE 2023'!G22,'PG&amp;E 2023'!G22,'SCE 2023'!G22,'SDGE 2023'!G22)</f>
        <v>3579637.43</v>
      </c>
      <c r="H22" s="13">
        <f>SUM('MCE 2023'!H22,'PG&amp;E 2023'!H22,'SCE 2023'!H22,'SDGE 2023'!H22)</f>
        <v>10692990.200000001</v>
      </c>
      <c r="I22" s="127" t="s">
        <v>94</v>
      </c>
      <c r="J22" s="13">
        <f>SUM('MCE 2023'!J22,'PG&amp;E 2023'!J22,'SCE 2023'!J22,'SDGE 2023'!J22)</f>
        <v>3576597.6500000004</v>
      </c>
      <c r="K22" s="13">
        <f>SUM('MCE 2023'!K22,'PG&amp;E 2023'!K22,'SCE 2023'!K22,'SDGE 2023'!K22)</f>
        <v>10157431.530000001</v>
      </c>
      <c r="L22" s="13">
        <f>SUM('MCE 2023'!L22,'PG&amp;E 2023'!L22,'SCE 2023'!L22,'SDGE 2023'!L22)</f>
        <v>4824988.0590700004</v>
      </c>
      <c r="M22" s="127"/>
      <c r="N22" s="13"/>
      <c r="O22" s="13"/>
      <c r="P22" s="13"/>
      <c r="Q22" s="127"/>
      <c r="R22" s="173">
        <f>SUM(B22:D22,F22:H22,J22:L22,N22:P22)</f>
        <v>39015933.319070004</v>
      </c>
      <c r="S22" s="173">
        <f>SUM('MCE 2023'!S22,'PG&amp;E 2023'!S22,'SCE 2023'!S22,'SDGE 2023'!S22)</f>
        <v>43091879.615960337</v>
      </c>
    </row>
    <row r="23" spans="1:20" ht="15" customHeight="1">
      <c r="A23" s="7" t="s">
        <v>63</v>
      </c>
      <c r="B23" s="2"/>
      <c r="C23" s="2"/>
      <c r="D23" s="2"/>
      <c r="E23" s="2"/>
      <c r="F23" s="2"/>
      <c r="G23" s="2"/>
      <c r="H23" s="2"/>
      <c r="I23" s="350"/>
      <c r="J23" s="2"/>
      <c r="K23" s="2"/>
      <c r="L23" s="2"/>
      <c r="M23" s="2"/>
      <c r="N23" s="2"/>
      <c r="O23" s="2"/>
      <c r="P23" s="2"/>
      <c r="Q23" s="2"/>
      <c r="R23" s="8"/>
      <c r="S23" s="8"/>
    </row>
    <row r="24" spans="1:20" ht="15" customHeight="1">
      <c r="A24" s="12" t="s">
        <v>64</v>
      </c>
      <c r="B24" s="167">
        <f>SUM('MCE 2023'!B24,'PG&amp;E 2023'!B24,'SCE 2023'!B24,'SDGE 2023'!B24)</f>
        <v>130346010.97</v>
      </c>
      <c r="C24" s="167">
        <f>SUM('MCE 2023'!C24,'PG&amp;E 2023'!C24,'SCE 2023'!C24,'SDGE 2023'!C24)</f>
        <v>130346010.97</v>
      </c>
      <c r="D24" s="167">
        <f>SUM('MCE 2023'!D24,'PG&amp;E 2023'!D24,'SCE 2023'!D24,'SDGE 2023'!D24)</f>
        <v>130346010.97</v>
      </c>
      <c r="E24" s="127" t="s">
        <v>94</v>
      </c>
      <c r="F24" s="167">
        <f>SUM('MCE 2023'!F24,'PG&amp;E 2023'!F24,'SCE 2023'!F24,'SDGE 2023'!F24)</f>
        <v>130346010.97</v>
      </c>
      <c r="G24" s="167">
        <f>SUM('MCE 2023'!G24,'PG&amp;E 2023'!G24,'SCE 2023'!G24,'SDGE 2023'!G24)</f>
        <v>130346010.97</v>
      </c>
      <c r="H24" s="167">
        <f>SUM('MCE 2023'!H24,'PG&amp;E 2023'!H24,'SCE 2023'!H24,'SDGE 2023'!H24)</f>
        <v>148096010.97</v>
      </c>
      <c r="I24" s="127" t="s">
        <v>94</v>
      </c>
      <c r="J24" s="167">
        <f>SUM('MCE 2023'!J24,'PG&amp;E 2023'!J24,'SCE 2023'!J24,'SDGE 2023'!J24)</f>
        <v>148096010.97</v>
      </c>
      <c r="K24" s="167">
        <f>SUM('MCE 2023'!K24,'PG&amp;E 2023'!K24,'SCE 2023'!K24,'SDGE 2023'!K24)</f>
        <v>148096010.97</v>
      </c>
      <c r="L24" s="167">
        <f>SUM('MCE 2023'!L24,'PG&amp;E 2023'!L24,'SCE 2023'!L24,'SDGE 2023'!L24)</f>
        <v>148096010.97</v>
      </c>
      <c r="M24" s="127"/>
      <c r="N24" s="13"/>
      <c r="O24" s="13"/>
      <c r="P24" s="13"/>
      <c r="Q24" s="127"/>
      <c r="R24" s="167">
        <f>SUM('MCE 2023'!R24,'PG&amp;E 2023'!R24,'SCE 2023'!R24,'SDGE 2023'!R24)</f>
        <v>148096010.97</v>
      </c>
      <c r="S24" s="167">
        <f>SUM('MCE 2023'!S24,'PG&amp;E 2023'!S24,'SCE 2023'!S24,'SDGE 2023'!S24)</f>
        <v>149550000</v>
      </c>
    </row>
    <row r="25" spans="1:20" ht="15" customHeight="1">
      <c r="A25" s="12" t="s">
        <v>96</v>
      </c>
      <c r="B25" s="167">
        <f>SUM('MCE 2023'!B25,'PG&amp;E 2023'!B25,'SCE 2023'!B25,'SDGE 2023'!B25)</f>
        <v>1342220.52</v>
      </c>
      <c r="C25" s="167">
        <f>SUM('MCE 2023'!C25,'PG&amp;E 2023'!C25,'SCE 2023'!C25,'SDGE 2023'!C25)</f>
        <v>629584.04</v>
      </c>
      <c r="D25" s="167">
        <f>SUM('MCE 2023'!D25,'PG&amp;E 2023'!D25,'SCE 2023'!D25,'SDGE 2023'!D25)</f>
        <v>338402.84</v>
      </c>
      <c r="E25" s="127" t="s">
        <v>94</v>
      </c>
      <c r="F25" s="167">
        <f>SUM('MCE 2023'!F25,'PG&amp;E 2023'!F25,'SCE 2023'!F25,'SDGE 2023'!F25)</f>
        <v>56891.44</v>
      </c>
      <c r="G25" s="13">
        <f>SUM('MCE 2023'!G25,'PG&amp;E 2023'!G25,'SCE 2023'!G25,'SDGE 2023'!G25)</f>
        <v>1068656.71</v>
      </c>
      <c r="H25" s="13">
        <f>SUM('MCE 2023'!H25,'PG&amp;E 2023'!H25,'SCE 2023'!H25,'SDGE 2023'!H25)</f>
        <v>869051.51</v>
      </c>
      <c r="I25" s="127" t="s">
        <v>94</v>
      </c>
      <c r="J25" s="13">
        <f>SUM('MCE 2023'!J25,'PG&amp;E 2023'!J25,'SCE 2023'!J25,'SDGE 2023'!J25)</f>
        <v>1051633.08</v>
      </c>
      <c r="K25" s="13">
        <f>SUM('MCE 2023'!K25,'PG&amp;E 2023'!K25,'SCE 2023'!K25,'SDGE 2023'!K25)</f>
        <v>1313341.24</v>
      </c>
      <c r="L25" s="13">
        <f>SUM('MCE 2023'!L25,'PG&amp;E 2023'!L25,'SCE 2023'!L25,'SDGE 2023'!L25)</f>
        <v>2561352.6799999997</v>
      </c>
      <c r="M25" s="127"/>
      <c r="N25" s="13"/>
      <c r="O25" s="13"/>
      <c r="P25" s="13"/>
      <c r="Q25" s="127"/>
      <c r="R25" s="173">
        <f t="shared" ref="R25:R28" si="1">SUM(B25:D25,F25:H25,J25:L25,N25:P25)</f>
        <v>9231134.0599999987</v>
      </c>
      <c r="S25" s="173">
        <f>R25+'2022 Combined'!L25</f>
        <v>9234907.2799999993</v>
      </c>
      <c r="T25" s="363"/>
    </row>
    <row r="26" spans="1:20" ht="15" customHeight="1">
      <c r="A26" s="12" t="s">
        <v>97</v>
      </c>
      <c r="B26" s="167">
        <f>SUM('MCE 2023'!B26,'PG&amp;E 2023'!B26,'SCE 2023'!B26,'SDGE 2023'!B26)</f>
        <v>844230.3</v>
      </c>
      <c r="C26" s="167">
        <f>SUM('MCE 2023'!C26,'PG&amp;E 2023'!C26,'SCE 2023'!C26,'SDGE 2023'!C26)</f>
        <v>222393</v>
      </c>
      <c r="D26" s="167">
        <f>SUM('MCE 2023'!D26,'PG&amp;E 2023'!D26,'SCE 2023'!D26,'SDGE 2023'!D26)</f>
        <v>232322.89</v>
      </c>
      <c r="E26" s="127" t="s">
        <v>94</v>
      </c>
      <c r="F26" s="167">
        <f>SUM('MCE 2023'!F26,'PG&amp;E 2023'!F26,'SCE 2023'!F26,'SDGE 2023'!F26)</f>
        <v>671945.2</v>
      </c>
      <c r="G26" s="13">
        <f>SUM('MCE 2023'!G26,'PG&amp;E 2023'!G26,'SCE 2023'!G26,'SDGE 2023'!G26)</f>
        <v>2762242.92</v>
      </c>
      <c r="H26" s="13">
        <f>SUM('MCE 2023'!H26,'PG&amp;E 2023'!H26,'SCE 2023'!H26,'SDGE 2023'!H26)</f>
        <v>6005656.1600000001</v>
      </c>
      <c r="I26" s="127" t="s">
        <v>94</v>
      </c>
      <c r="J26" s="13">
        <f>SUM('MCE 2023'!J26,'PG&amp;E 2023'!J26,'SCE 2023'!J26,'SDGE 2023'!J26)</f>
        <v>2099322.06</v>
      </c>
      <c r="K26" s="13">
        <f>SUM('MCE 2023'!K26,'PG&amp;E 2023'!K26,'SCE 2023'!K26,'SDGE 2023'!K26)</f>
        <v>6022137.3499999996</v>
      </c>
      <c r="L26" s="13">
        <f>SUM('MCE 2023'!L26,'PG&amp;E 2023'!L26,'SCE 2023'!L26,'SDGE 2023'!L26)</f>
        <v>1979283.0899999999</v>
      </c>
      <c r="M26" s="127"/>
      <c r="N26" s="13"/>
      <c r="O26" s="13"/>
      <c r="P26" s="13"/>
      <c r="Q26" s="127"/>
      <c r="R26" s="173">
        <f t="shared" si="1"/>
        <v>20839532.969999999</v>
      </c>
      <c r="S26" s="173">
        <f>R26+'2022 Combined'!L26</f>
        <v>22904465.458749998</v>
      </c>
      <c r="T26" s="363"/>
    </row>
    <row r="27" spans="1:20" ht="15" customHeight="1">
      <c r="A27" s="12" t="s">
        <v>70</v>
      </c>
      <c r="B27" s="167">
        <f>SUM('MCE 2023'!B27,'PG&amp;E 2023'!B27,'SCE 2023'!B27,'SDGE 2023'!B27)</f>
        <v>1286526.78</v>
      </c>
      <c r="C27" s="167">
        <f>SUM('MCE 2023'!C27,'PG&amp;E 2023'!C27,'SCE 2023'!C27,'SDGE 2023'!C27)</f>
        <v>768975.19000000006</v>
      </c>
      <c r="D27" s="167">
        <f>SUM('MCE 2023'!D27,'PG&amp;E 2023'!D27,'SCE 2023'!D27,'SDGE 2023'!D27)</f>
        <v>2507370.6</v>
      </c>
      <c r="E27" s="127" t="s">
        <v>94</v>
      </c>
      <c r="F27" s="167">
        <f>SUM('MCE 2023'!F27,'PG&amp;E 2023'!F27,'SCE 2023'!F27,'SDGE 2023'!F27)</f>
        <v>5523254.1699999999</v>
      </c>
      <c r="G27" s="13">
        <f>SUM('MCE 2023'!G27,'PG&amp;E 2023'!G27,'SCE 2023'!G27,'SDGE 2023'!G27)</f>
        <v>6648501.0700000003</v>
      </c>
      <c r="H27" s="13">
        <f>SUM('MCE 2023'!H27,'PG&amp;E 2023'!H27,'SCE 2023'!H27,'SDGE 2023'!H27)</f>
        <v>13067601.809999999</v>
      </c>
      <c r="I27" s="127" t="s">
        <v>94</v>
      </c>
      <c r="J27" s="13">
        <f>SUM('MCE 2023'!J27,'PG&amp;E 2023'!J27,'SCE 2023'!J27,'SDGE 2023'!J27)</f>
        <v>2577888.4</v>
      </c>
      <c r="K27" s="13">
        <f>SUM('MCE 2023'!K27,'PG&amp;E 2023'!K27,'SCE 2023'!K27,'SDGE 2023'!K27)</f>
        <v>11424326.07</v>
      </c>
      <c r="L27" s="13">
        <f>SUM('MCE 2023'!L27,'PG&amp;E 2023'!L27,'SCE 2023'!L27,'SDGE 2023'!L27)</f>
        <v>9045985.6999999993</v>
      </c>
      <c r="M27" s="127"/>
      <c r="N27" s="13"/>
      <c r="O27" s="13"/>
      <c r="P27" s="13"/>
      <c r="Q27" s="127"/>
      <c r="R27" s="173">
        <f t="shared" si="1"/>
        <v>52850429.789999992</v>
      </c>
      <c r="S27" s="173">
        <f>R27+'2022 Combined'!L27</f>
        <v>73705324.409999996</v>
      </c>
      <c r="T27" s="363"/>
    </row>
    <row r="28" spans="1:20" ht="14.45">
      <c r="A28" s="12" t="s">
        <v>98</v>
      </c>
      <c r="B28" s="167">
        <f>SUM('MCE 2023'!B28,'PG&amp;E 2023'!B28,'SCE 2023'!B28,'SDGE 2023'!B28)</f>
        <v>598029.65</v>
      </c>
      <c r="C28" s="167">
        <f>SUM('MCE 2023'!C28,'PG&amp;E 2023'!C28,'SCE 2023'!C28,'SDGE 2023'!C28)</f>
        <v>597254.84</v>
      </c>
      <c r="D28" s="167">
        <f>SUM('MCE 2023'!D28,'PG&amp;E 2023'!D28,'SCE 2023'!D28,'SDGE 2023'!D28)</f>
        <v>438090.56999999995</v>
      </c>
      <c r="E28" s="127" t="s">
        <v>94</v>
      </c>
      <c r="F28" s="167">
        <f>SUM('MCE 2023'!F28,'PG&amp;E 2023'!F28,'SCE 2023'!F28,'SDGE 2023'!F28)</f>
        <v>722080.65</v>
      </c>
      <c r="G28" s="13">
        <f>SUM('MCE 2023'!G28,'PG&amp;E 2023'!G28,'SCE 2023'!G28,'SDGE 2023'!G28)</f>
        <v>636899.65</v>
      </c>
      <c r="H28" s="13">
        <f>SUM('MCE 2023'!H28,'PG&amp;E 2023'!H28,'SCE 2023'!H28,'SDGE 2023'!H28)</f>
        <v>745127.15000000014</v>
      </c>
      <c r="I28" s="127" t="s">
        <v>94</v>
      </c>
      <c r="J28" s="13">
        <f>SUM('MCE 2023'!J28,'PG&amp;E 2023'!J28,'SCE 2023'!J28,'SDGE 2023'!J28)</f>
        <v>649003.82999999996</v>
      </c>
      <c r="K28" s="13">
        <f>SUM('MCE 2023'!K28,'PG&amp;E 2023'!K28,'SCE 2023'!K28,'SDGE 2023'!K28)</f>
        <v>717708.25999999989</v>
      </c>
      <c r="L28" s="13">
        <f>SUM('MCE 2023'!L28,'PG&amp;E 2023'!L28,'SCE 2023'!L28,'SDGE 2023'!L28)</f>
        <v>1502712.48</v>
      </c>
      <c r="M28" s="127"/>
      <c r="N28" s="13"/>
      <c r="O28" s="13"/>
      <c r="P28" s="13"/>
      <c r="Q28" s="127"/>
      <c r="R28" s="173">
        <f t="shared" si="1"/>
        <v>6606907.0800000001</v>
      </c>
      <c r="S28" s="173">
        <f>R28+'2022 Combined'!L28</f>
        <v>14614846.09</v>
      </c>
      <c r="T28" s="363"/>
    </row>
    <row r="29" spans="1:20" ht="14.45">
      <c r="B29" s="15"/>
      <c r="C29" s="139"/>
      <c r="D29" s="139"/>
      <c r="E29" s="139"/>
      <c r="H29" s="139"/>
      <c r="I29" s="139"/>
      <c r="K29" s="139"/>
      <c r="L29" s="139"/>
      <c r="M29" s="139"/>
      <c r="N29" s="139"/>
      <c r="O29" s="139"/>
      <c r="P29" s="139"/>
      <c r="Q29" s="139"/>
      <c r="R29" s="361"/>
      <c r="S29" s="60"/>
    </row>
    <row r="30" spans="1:20" ht="14.45">
      <c r="C30" s="139"/>
      <c r="D30" s="139"/>
      <c r="E30" s="139"/>
      <c r="H30" s="139"/>
      <c r="I30" s="139"/>
      <c r="K30" s="139"/>
      <c r="L30" s="139"/>
      <c r="M30" s="139"/>
      <c r="N30" s="139"/>
      <c r="O30" s="139"/>
      <c r="P30" s="139"/>
      <c r="Q30" s="139"/>
      <c r="R30" s="3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4AD2-AFE1-444A-BE2F-91ED8B2797F3}">
  <dimension ref="A1:L32"/>
  <sheetViews>
    <sheetView workbookViewId="0">
      <pane xSplit="1" ySplit="1" topLeftCell="E12" activePane="bottomRight" state="frozen"/>
      <selection pane="bottomRight" activeCell="G21" sqref="G21"/>
      <selection pane="bottomLeft"/>
      <selection pane="topRight"/>
    </sheetView>
  </sheetViews>
  <sheetFormatPr defaultColWidth="9.140625" defaultRowHeight="14.45"/>
  <cols>
    <col min="1" max="1" width="48.5703125" bestFit="1" customWidth="1"/>
    <col min="2" max="6" width="15.85546875" bestFit="1" customWidth="1"/>
    <col min="7" max="7" width="14.7109375" bestFit="1" customWidth="1"/>
    <col min="8" max="8" width="15.85546875" bestFit="1" customWidth="1"/>
    <col min="9" max="9" width="14.85546875" customWidth="1"/>
    <col min="10" max="10" width="14.7109375" customWidth="1"/>
    <col min="11" max="11" width="10.85546875" bestFit="1" customWidth="1"/>
    <col min="12" max="12" width="15.85546875" bestFit="1" customWidth="1"/>
    <col min="23" max="23" width="10.7109375" bestFit="1" customWidth="1"/>
    <col min="26" max="26" width="10.28515625" bestFit="1" customWidth="1"/>
    <col min="27" max="27" width="10.140625" bestFit="1" customWidth="1"/>
  </cols>
  <sheetData>
    <row r="1" spans="1:12">
      <c r="A1" s="7" t="s">
        <v>18</v>
      </c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174" t="s">
        <v>99</v>
      </c>
    </row>
    <row r="2" spans="1:12">
      <c r="A2" s="7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174"/>
    </row>
    <row r="3" spans="1:12">
      <c r="A3" s="10" t="s">
        <v>93</v>
      </c>
      <c r="B3" s="8">
        <f>SUM('MCE 2022'!B3,'PG&amp;E 2022'!B3,'SCE 2022'!D3,'SDGE 2022'!B3)</f>
        <v>29</v>
      </c>
      <c r="C3" s="127" t="s">
        <v>94</v>
      </c>
      <c r="D3" s="8">
        <f>SUM('MCE 2022'!D3,'PG&amp;E 2022'!D3,'SCE 2022'!F3,'SDGE 2022'!D3)</f>
        <v>31</v>
      </c>
      <c r="E3" s="8">
        <f>SUM('MCE 2022'!E3,'PG&amp;E 2022'!E3,'SCE 2022'!G3,'SDGE 2022'!E3)</f>
        <v>18</v>
      </c>
      <c r="F3" s="8">
        <f>SUM('MCE 2022'!F3,'PG&amp;E 2022'!F3,'SCE 2022'!H3,'SDGE 2022'!F3)</f>
        <v>12</v>
      </c>
      <c r="G3" s="127" t="s">
        <v>94</v>
      </c>
      <c r="H3" s="8">
        <f>SUM('MCE 2022'!H3,'PG&amp;E 2022'!H3,'SCE 2022'!J3,'SDGE 2022'!H3)</f>
        <v>5</v>
      </c>
      <c r="I3" s="8">
        <f>SUM('MCE 2022'!I3,'PG&amp;E 2022'!I3,'SCE 2022'!K3,'SDGE 2022'!I3)</f>
        <v>4</v>
      </c>
      <c r="J3" s="8">
        <f>SUM('MCE 2022'!J3,'PG&amp;E 2022'!J3,'SCE 2022'!L3,'SDGE 2022'!J3)</f>
        <v>4</v>
      </c>
      <c r="K3" s="127" t="s">
        <v>94</v>
      </c>
      <c r="L3" s="175">
        <f>SUM('MCE 2022'!L3,'PG&amp;E 2022'!L3,'SCE 2022'!N3,'SDGE 2022'!L3)</f>
        <v>103</v>
      </c>
    </row>
    <row r="4" spans="1:12">
      <c r="A4" s="10" t="s">
        <v>28</v>
      </c>
      <c r="B4" s="8">
        <f>SUM('MCE 2022'!B4,'PG&amp;E 2022'!B4,'SCE 2022'!D4,'SDGE 2022'!B4)</f>
        <v>0</v>
      </c>
      <c r="C4" s="127" t="s">
        <v>94</v>
      </c>
      <c r="D4" s="8">
        <f>SUM('MCE 2022'!D4,'PG&amp;E 2022'!D4,'SCE 2022'!F4,'SDGE 2022'!D4)</f>
        <v>14</v>
      </c>
      <c r="E4" s="8">
        <f>SUM('MCE 2022'!E4,'PG&amp;E 2022'!E4,'SCE 2022'!G4,'SDGE 2022'!E4)</f>
        <v>924</v>
      </c>
      <c r="F4" s="8">
        <f>SUM('MCE 2022'!F4,'PG&amp;E 2022'!F4,'SCE 2022'!H4,'SDGE 2022'!F4)</f>
        <v>17</v>
      </c>
      <c r="G4" s="127" t="s">
        <v>94</v>
      </c>
      <c r="H4" s="8">
        <f>SUM('MCE 2022'!H4,'PG&amp;E 2022'!H4,'SCE 2022'!J4,'SDGE 2022'!H4)</f>
        <v>335</v>
      </c>
      <c r="I4" s="8">
        <f>SUM('MCE 2022'!I4,'PG&amp;E 2022'!I4,'SCE 2022'!K4,'SDGE 2022'!I4)</f>
        <v>403</v>
      </c>
      <c r="J4" s="8">
        <f>SUM('MCE 2022'!J4,'PG&amp;E 2022'!J4,'SCE 2022'!L4,'SDGE 2022'!J4)</f>
        <v>858</v>
      </c>
      <c r="K4" s="127" t="s">
        <v>94</v>
      </c>
      <c r="L4" s="176" t="s">
        <v>94</v>
      </c>
    </row>
    <row r="5" spans="1:12">
      <c r="A5" s="10" t="s">
        <v>95</v>
      </c>
      <c r="B5" s="8">
        <f>SUM('MCE 2022'!B5,'PG&amp;E 2022'!B5,'SCE 2022'!D5,'SDGE 2022'!B5)</f>
        <v>0</v>
      </c>
      <c r="C5" s="127" t="s">
        <v>94</v>
      </c>
      <c r="D5" s="8">
        <f>SUM('MCE 2022'!D5,'PG&amp;E 2022'!D5,'SCE 2022'!F5,'SDGE 2022'!D5)</f>
        <v>0</v>
      </c>
      <c r="E5" s="8">
        <f>SUM('MCE 2022'!E5,'PG&amp;E 2022'!E5,'SCE 2022'!G5,'SDGE 2022'!E5)</f>
        <v>727</v>
      </c>
      <c r="F5" s="8">
        <f>SUM('MCE 2022'!F5,'PG&amp;E 2022'!F5,'SCE 2022'!H5,'SDGE 2022'!F5)</f>
        <v>104</v>
      </c>
      <c r="G5" s="127" t="s">
        <v>94</v>
      </c>
      <c r="H5" s="8">
        <f>SUM('MCE 2022'!H5,'PG&amp;E 2022'!H5,'SCE 2022'!J5,'SDGE 2022'!H5)</f>
        <v>144</v>
      </c>
      <c r="I5" s="8">
        <f>SUM('MCE 2022'!I5,'PG&amp;E 2022'!I5,'SCE 2022'!K5,'SDGE 2022'!I5)</f>
        <v>5</v>
      </c>
      <c r="J5" s="8">
        <f>SUM('MCE 2022'!J5,'PG&amp;E 2022'!J5,'SCE 2022'!L5,'SDGE 2022'!J5)</f>
        <v>485</v>
      </c>
      <c r="K5" s="127" t="s">
        <v>94</v>
      </c>
      <c r="L5" s="175">
        <f>SUM('MCE 2022'!L5,'PG&amp;E 2022'!L5,'SCE 2022'!N5,'SDGE 2022'!L5)</f>
        <v>1465</v>
      </c>
    </row>
    <row r="6" spans="1:12">
      <c r="A6" s="7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174"/>
    </row>
    <row r="7" spans="1:12">
      <c r="A7" s="10" t="s">
        <v>33</v>
      </c>
      <c r="B7" s="127" t="s">
        <v>94</v>
      </c>
      <c r="C7" s="11">
        <f>SUM('MCE 2022'!C7,'PG&amp;E 2022'!C7,'SCE 2022'!E7,'SDGE 2022'!C7)</f>
        <v>0</v>
      </c>
      <c r="D7" s="127" t="s">
        <v>94</v>
      </c>
      <c r="E7" s="127" t="s">
        <v>94</v>
      </c>
      <c r="F7" s="127" t="s">
        <v>94</v>
      </c>
      <c r="G7" s="11">
        <f>SUM('MCE 2022'!G7,'PG&amp;E 2022'!G7,'SCE 2022'!I7,'SDGE 2022'!G7)</f>
        <v>23.94</v>
      </c>
      <c r="H7" s="127" t="s">
        <v>94</v>
      </c>
      <c r="I7" s="127" t="s">
        <v>94</v>
      </c>
      <c r="J7" s="127" t="s">
        <v>94</v>
      </c>
      <c r="K7" s="11">
        <f>SUM('MCE 2022'!K7,'PG&amp;E 2022'!K7,'SCE 2022'!M7,'SDGE 2022'!K7)</f>
        <v>4.99</v>
      </c>
      <c r="L7" s="177">
        <f>SUM(C7,G7,K7)</f>
        <v>28.93</v>
      </c>
    </row>
    <row r="8" spans="1:12">
      <c r="A8" s="10" t="s">
        <v>35</v>
      </c>
      <c r="B8" s="11">
        <f>SUM('MCE 2022'!B8,'PG&amp;E 2022'!B8,'SCE 2022'!D8,'SDGE 2022'!B8)</f>
        <v>0</v>
      </c>
      <c r="C8" s="127" t="s">
        <v>94</v>
      </c>
      <c r="D8" s="11">
        <f>SUM('MCE 2022'!D8,'PG&amp;E 2022'!D8,'SCE 2022'!F8,'SDGE 2022'!D8)</f>
        <v>0</v>
      </c>
      <c r="E8" s="11">
        <f>SUM('MCE 2022'!E8,'PG&amp;E 2022'!E8,'SCE 2022'!G8,'SDGE 2022'!E8)</f>
        <v>155</v>
      </c>
      <c r="F8" s="16">
        <f>SUM('MCE 2022'!F8,'PG&amp;E 2022'!F8,'SCE 2022'!H8,'SDGE 2022'!F8)</f>
        <v>18.07</v>
      </c>
      <c r="G8" s="127" t="s">
        <v>94</v>
      </c>
      <c r="H8" s="16">
        <f>SUM('MCE 2022'!H8,'PG&amp;E 2022'!H8,'SCE 2022'!J8,'SDGE 2022'!H8)</f>
        <v>77.569999999999993</v>
      </c>
      <c r="I8" s="16">
        <f>SUM('MCE 2022'!I8,'PG&amp;E 2022'!I8,'SCE 2022'!K8,'SDGE 2022'!I8)</f>
        <v>72.897000000000006</v>
      </c>
      <c r="J8" s="16">
        <f>SUM('MCE 2022'!J8,'PG&amp;E 2022'!J8,'SCE 2022'!L8,'SDGE 2022'!J8)</f>
        <v>1031.5193590163933</v>
      </c>
      <c r="K8" s="127" t="s">
        <v>94</v>
      </c>
      <c r="L8" s="177">
        <f>SUM('MCE 2022'!L8,'PG&amp;E 2022'!L8,'SCE 2022'!N8,'SDGE 2022'!L8)</f>
        <v>1355.051768852459</v>
      </c>
    </row>
    <row r="9" spans="1:12">
      <c r="A9" s="10" t="s">
        <v>37</v>
      </c>
      <c r="B9" s="127" t="s">
        <v>94</v>
      </c>
      <c r="C9" s="11">
        <f>SUM('MCE 2022'!C9,'PG&amp;E 2022'!C9,'SCE 2022'!E9,'SDGE 2022'!C9)</f>
        <v>0</v>
      </c>
      <c r="D9" s="127" t="s">
        <v>94</v>
      </c>
      <c r="E9" s="127" t="s">
        <v>94</v>
      </c>
      <c r="F9" s="127" t="s">
        <v>94</v>
      </c>
      <c r="G9" s="11">
        <f>SUM('MCE 2022'!G9,'PG&amp;E 2022'!G9,'SCE 2022'!I9,'SDGE 2022'!G9)</f>
        <v>9.1499999999999986</v>
      </c>
      <c r="H9" s="127" t="s">
        <v>94</v>
      </c>
      <c r="I9" s="127" t="s">
        <v>94</v>
      </c>
      <c r="J9" s="127" t="s">
        <v>94</v>
      </c>
      <c r="K9" s="11">
        <f>SUM('MCE 2022'!K9,'PG&amp;E 2022'!K9,'SCE 2022'!M9,'SDGE 2022'!K9)</f>
        <v>6.53</v>
      </c>
      <c r="L9" s="177">
        <f>SUM(C9,G9,K9)</f>
        <v>15.68</v>
      </c>
    </row>
    <row r="10" spans="1:12">
      <c r="A10" s="10" t="s">
        <v>39</v>
      </c>
      <c r="B10" s="11">
        <f>SUM('MCE 2022'!B10,'PG&amp;E 2022'!B10,'SCE 2022'!D10,'SDGE 2022'!B10)</f>
        <v>0</v>
      </c>
      <c r="C10" s="127" t="s">
        <v>94</v>
      </c>
      <c r="D10" s="11">
        <f>SUM('MCE 2022'!D10,'PG&amp;E 2022'!D10,'SCE 2022'!F10,'SDGE 2022'!D10)</f>
        <v>0</v>
      </c>
      <c r="E10" s="11">
        <f>SUM('MCE 2022'!E10,'PG&amp;E 2022'!E10,'SCE 2022'!G10,'SDGE 2022'!E10)</f>
        <v>155</v>
      </c>
      <c r="F10" s="16">
        <f>SUM('MCE 2022'!F10,'PG&amp;E 2022'!F10,'SCE 2022'!H10,'SDGE 2022'!F10)</f>
        <v>12.61</v>
      </c>
      <c r="G10" s="127" t="s">
        <v>94</v>
      </c>
      <c r="H10" s="16">
        <f>SUM('MCE 2022'!H10,'PG&amp;E 2022'!H10,'SCE 2022'!J10,'SDGE 2022'!H10)</f>
        <v>65.099999999999994</v>
      </c>
      <c r="I10" s="16">
        <f>SUM('MCE 2022'!I10,'PG&amp;E 2022'!I10,'SCE 2022'!K10,'SDGE 2022'!I10)</f>
        <v>50.0045</v>
      </c>
      <c r="J10" s="16">
        <f>SUM('MCE 2022'!J10,'PG&amp;E 2022'!J10,'SCE 2022'!L10,'SDGE 2022'!J10)</f>
        <v>532.75795098360652</v>
      </c>
      <c r="K10" s="127" t="s">
        <v>94</v>
      </c>
      <c r="L10" s="177">
        <f>SUM('MCE 2022'!L10,'PG&amp;E 2022'!L10,'SCE 2022'!N10,'SDGE 2022'!L10)</f>
        <v>815.47396737704923</v>
      </c>
    </row>
    <row r="11" spans="1:12">
      <c r="A11" s="7" t="s">
        <v>41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74"/>
    </row>
    <row r="12" spans="1:12">
      <c r="A12" s="10" t="s">
        <v>42</v>
      </c>
      <c r="B12" s="127" t="s">
        <v>94</v>
      </c>
      <c r="C12" s="11">
        <f>SUM('MCE 2022'!C12,'PG&amp;E 2022'!C12,'SCE 2022'!E12,'SDGE 2022'!C12)</f>
        <v>0</v>
      </c>
      <c r="D12" s="127" t="s">
        <v>94</v>
      </c>
      <c r="E12" s="127" t="s">
        <v>94</v>
      </c>
      <c r="F12" s="127" t="s">
        <v>94</v>
      </c>
      <c r="G12" s="11">
        <f>SUM('MCE 2022'!G12,'PG&amp;E 2022'!G12,'SCE 2022'!I12,'SDGE 2022'!G12)</f>
        <v>-51365.67</v>
      </c>
      <c r="H12" s="127" t="s">
        <v>94</v>
      </c>
      <c r="I12" s="127" t="s">
        <v>94</v>
      </c>
      <c r="J12" s="127" t="s">
        <v>94</v>
      </c>
      <c r="K12" s="11">
        <f>SUM('MCE 2022'!K12,'PG&amp;E 2022'!K12,'SCE 2022'!M12,'SDGE 2022'!K12)</f>
        <v>-29635</v>
      </c>
      <c r="L12" s="177">
        <f>SUM(C12,G12,K12)</f>
        <v>-81000.67</v>
      </c>
    </row>
    <row r="13" spans="1:12">
      <c r="A13" s="10" t="s">
        <v>44</v>
      </c>
      <c r="B13" s="11">
        <f>SUM('MCE 2022'!B13,'PG&amp;E 2022'!B13,'SCE 2022'!D13,'SDGE 2022'!B13)</f>
        <v>0</v>
      </c>
      <c r="C13" s="127" t="s">
        <v>94</v>
      </c>
      <c r="D13" s="11">
        <f>SUM('MCE 2022'!D13,'PG&amp;E 2022'!D13,'SCE 2022'!F13,'SDGE 2022'!D13)</f>
        <v>0</v>
      </c>
      <c r="E13" s="11">
        <f>SUM('MCE 2022'!E13,'PG&amp;E 2022'!E13,'SCE 2022'!G13,'SDGE 2022'!E13)</f>
        <v>35171</v>
      </c>
      <c r="F13" s="16">
        <f>SUM('MCE 2022'!F13,'PG&amp;E 2022'!F13,'SCE 2022'!H13,'SDGE 2022'!F13)</f>
        <v>140183.84</v>
      </c>
      <c r="G13" s="127" t="s">
        <v>94</v>
      </c>
      <c r="H13" s="16">
        <f>SUM('MCE 2022'!H13,'PG&amp;E 2022'!H13,'SCE 2022'!J13,'SDGE 2022'!H13)</f>
        <v>436422.21</v>
      </c>
      <c r="I13" s="16">
        <f>SUM('MCE 2022'!I13,'PG&amp;E 2022'!I13,'SCE 2022'!K13,'SDGE 2022'!I13)</f>
        <v>620688.55000000005</v>
      </c>
      <c r="J13" s="16">
        <f>SUM('MCE 2022'!J13,'PG&amp;E 2022'!J13,'SCE 2022'!L13,'SDGE 2022'!J13)</f>
        <v>3337690</v>
      </c>
      <c r="K13" s="127" t="s">
        <v>94</v>
      </c>
      <c r="L13" s="177">
        <f>SUM('MCE 2022'!L13,'PG&amp;E 2022'!L13,'SCE 2022'!N13,'SDGE 2022'!L13)</f>
        <v>4570155.5999999996</v>
      </c>
    </row>
    <row r="14" spans="1:12">
      <c r="A14" s="12" t="s">
        <v>46</v>
      </c>
      <c r="B14" s="11">
        <f>SUM('MCE 2022'!B14,'PG&amp;E 2022'!B14,'SCE 2022'!D14,'SDGE 2022'!B14)</f>
        <v>0</v>
      </c>
      <c r="C14" s="127" t="s">
        <v>94</v>
      </c>
      <c r="D14" s="11">
        <f>SUM('MCE 2022'!D14,'PG&amp;E 2022'!D14,'SCE 2022'!F14,'SDGE 2022'!D14)</f>
        <v>0</v>
      </c>
      <c r="E14" s="11">
        <f>SUM('MCE 2022'!E14,'PG&amp;E 2022'!E14,'SCE 2022'!G14,'SDGE 2022'!E14)</f>
        <v>35171</v>
      </c>
      <c r="F14" s="16">
        <f>SUM('MCE 2022'!F14,'PG&amp;E 2022'!F14,'SCE 2022'!H14,'SDGE 2022'!F14)</f>
        <v>1663994.6</v>
      </c>
      <c r="G14" s="127" t="s">
        <v>94</v>
      </c>
      <c r="H14" s="16">
        <f>SUM('MCE 2022'!H14,'PG&amp;E 2022'!H14,'SCE 2022'!J14,'SDGE 2022'!H14)</f>
        <v>5161518.46</v>
      </c>
      <c r="I14" s="16">
        <f>SUM('MCE 2022'!I14,'PG&amp;E 2022'!I14,'SCE 2022'!K14,'SDGE 2022'!I14)</f>
        <v>7246436.75</v>
      </c>
      <c r="J14" s="16">
        <f>SUM('MCE 2022'!J14,'PG&amp;E 2022'!J14,'SCE 2022'!L14,'SDGE 2022'!J14)</f>
        <v>23286602</v>
      </c>
      <c r="K14" s="127" t="s">
        <v>94</v>
      </c>
      <c r="L14" s="177">
        <f>SUM('MCE 2022'!L14,'PG&amp;E 2022'!L14,'SCE 2022'!N14,'SDGE 2022'!L14)</f>
        <v>37393722.810000002</v>
      </c>
    </row>
    <row r="15" spans="1:12">
      <c r="A15" s="12" t="s">
        <v>48</v>
      </c>
      <c r="B15" s="127" t="s">
        <v>94</v>
      </c>
      <c r="C15" s="11">
        <f>SUM('MCE 2022'!C15,'PG&amp;E 2022'!C15,'SCE 2022'!E15,'SDGE 2022'!C15)</f>
        <v>0</v>
      </c>
      <c r="D15" s="127" t="s">
        <v>94</v>
      </c>
      <c r="E15" s="127" t="s">
        <v>94</v>
      </c>
      <c r="F15" s="127" t="s">
        <v>94</v>
      </c>
      <c r="G15" s="11">
        <f>SUM('MCE 2022'!G15,'PG&amp;E 2022'!G15,'SCE 2022'!I15,'SDGE 2022'!G15)</f>
        <v>15412.46</v>
      </c>
      <c r="H15" s="127" t="s">
        <v>94</v>
      </c>
      <c r="I15" s="127" t="s">
        <v>94</v>
      </c>
      <c r="J15" s="127" t="s">
        <v>94</v>
      </c>
      <c r="K15" s="11"/>
      <c r="L15" s="177">
        <f>SUM(C15,G15,K15)</f>
        <v>15412.46</v>
      </c>
    </row>
    <row r="16" spans="1:12">
      <c r="A16" s="12" t="s">
        <v>50</v>
      </c>
      <c r="B16" s="11">
        <f>SUM('MCE 2022'!B16,'PG&amp;E 2022'!B16,'SCE 2022'!D16,'SDGE 2022'!B16)</f>
        <v>0</v>
      </c>
      <c r="C16" s="127" t="s">
        <v>94</v>
      </c>
      <c r="D16" s="11">
        <f>SUM('MCE 2022'!D16,'PG&amp;E 2022'!D16,'SCE 2022'!F16,'SDGE 2022'!D16)</f>
        <v>0</v>
      </c>
      <c r="E16" s="11">
        <f>SUM('MCE 2022'!E16,'PG&amp;E 2022'!E16,'SCE 2022'!G16,'SDGE 2022'!E16)</f>
        <v>35171</v>
      </c>
      <c r="F16" s="16">
        <f>SUM('MCE 2022'!F16,'PG&amp;E 2022'!F16,'SCE 2022'!H16,'SDGE 2022'!F16)</f>
        <v>10929.9</v>
      </c>
      <c r="G16" s="127" t="s">
        <v>94</v>
      </c>
      <c r="H16" s="16">
        <f>SUM('MCE 2022'!H16,'PG&amp;E 2022'!H16,'SCE 2022'!J16,'SDGE 2022'!H16)</f>
        <v>35884.910000000003</v>
      </c>
      <c r="I16" s="16">
        <f>SUM('MCE 2022'!I16,'PG&amp;E 2022'!I16,'SCE 2022'!K16,'SDGE 2022'!I16)</f>
        <v>42504.2</v>
      </c>
      <c r="J16" s="16">
        <f>SUM('MCE 2022'!J16,'PG&amp;E 2022'!J16,'SCE 2022'!L16,'SDGE 2022'!J16)</f>
        <v>841364.22400000005</v>
      </c>
      <c r="K16" s="127" t="s">
        <v>94</v>
      </c>
      <c r="L16" s="177">
        <f>SUM('MCE 2022'!L16,'PG&amp;E 2022'!L16,'SCE 2022'!N16,'SDGE 2022'!L16)</f>
        <v>965854.23399999994</v>
      </c>
    </row>
    <row r="17" spans="1:12">
      <c r="A17" s="12" t="s">
        <v>52</v>
      </c>
      <c r="B17" s="127" t="s">
        <v>94</v>
      </c>
      <c r="C17" s="11">
        <f>SUM('MCE 2022'!C17,'PG&amp;E 2022'!C17,'SCE 2022'!E17,'SDGE 2022'!C17)</f>
        <v>0</v>
      </c>
      <c r="D17" s="127" t="s">
        <v>94</v>
      </c>
      <c r="E17" s="127" t="s">
        <v>94</v>
      </c>
      <c r="F17" s="127" t="s">
        <v>94</v>
      </c>
      <c r="G17" s="11">
        <f>SUM('MCE 2022'!G17,'PG&amp;E 2022'!G17,'SCE 2022'!I17,'SDGE 2022'!G17)</f>
        <v>2207.98</v>
      </c>
      <c r="H17" s="127" t="s">
        <v>94</v>
      </c>
      <c r="I17" s="127" t="s">
        <v>94</v>
      </c>
      <c r="J17" s="127" t="s">
        <v>94</v>
      </c>
      <c r="K17" s="11">
        <f>SUM('MCE 2022'!K17,'PG&amp;E 2022'!K17,'SCE 2022'!M17,'SDGE 2022'!K17)</f>
        <v>1593</v>
      </c>
      <c r="L17" s="177">
        <f>SUM(C17,G17,K17)</f>
        <v>3800.98</v>
      </c>
    </row>
    <row r="18" spans="1:12">
      <c r="A18" s="12" t="s">
        <v>54</v>
      </c>
      <c r="B18" s="11">
        <f>SUM('MCE 2022'!B18,'PG&amp;E 2022'!B18,'SCE 2022'!D18,'SDGE 2022'!B18)</f>
        <v>0</v>
      </c>
      <c r="C18" s="127" t="s">
        <v>94</v>
      </c>
      <c r="D18" s="11">
        <f>SUM('MCE 2022'!D18,'PG&amp;E 2022'!D18,'SCE 2022'!F18,'SDGE 2022'!D18)</f>
        <v>0</v>
      </c>
      <c r="E18" s="11">
        <f>SUM('MCE 2022'!E18,'PG&amp;E 2022'!E18,'SCE 2022'!G18,'SDGE 2022'!E18)</f>
        <v>14068</v>
      </c>
      <c r="F18" s="16">
        <f>SUM('MCE 2022'!F18,'PG&amp;E 2022'!F18,'SCE 2022'!H18,'SDGE 2022'!F18)</f>
        <v>3067.21</v>
      </c>
      <c r="G18" s="127" t="s">
        <v>94</v>
      </c>
      <c r="H18" s="16">
        <f>SUM('MCE 2022'!H18,'PG&amp;E 2022'!H18,'SCE 2022'!J18,'SDGE 2022'!H18)</f>
        <v>11310.38</v>
      </c>
      <c r="I18" s="16">
        <f>SUM('MCE 2022'!I18,'PG&amp;E 2022'!I18,'SCE 2022'!K18,'SDGE 2022'!I18)</f>
        <v>12288.25</v>
      </c>
      <c r="J18" s="16">
        <f>SUM('MCE 2022'!J18,'PG&amp;E 2022'!J18,'SCE 2022'!L18,'SDGE 2022'!J18)</f>
        <v>331289.54003999999</v>
      </c>
      <c r="K18" s="127" t="s">
        <v>94</v>
      </c>
      <c r="L18" s="177">
        <f>SUM('MCE 2022'!L18,'PG&amp;E 2022'!L18,'SCE 2022'!N18,'SDGE 2022'!L18)</f>
        <v>372023.38004000002</v>
      </c>
    </row>
    <row r="19" spans="1:12">
      <c r="A19" s="12" t="s">
        <v>56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175"/>
    </row>
    <row r="20" spans="1:12">
      <c r="A20" s="7" t="s">
        <v>58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74"/>
    </row>
    <row r="21" spans="1:12">
      <c r="A21" s="12" t="s">
        <v>59</v>
      </c>
      <c r="B21" s="127" t="s">
        <v>94</v>
      </c>
      <c r="C21" s="13">
        <f>SUM('MCE 2022'!C21,'PG&amp;E 2022'!C21,'SCE 2022'!E21,'SDGE 2022'!C21)</f>
        <v>0</v>
      </c>
      <c r="D21" s="127" t="s">
        <v>94</v>
      </c>
      <c r="E21" s="127" t="s">
        <v>94</v>
      </c>
      <c r="F21" s="127" t="s">
        <v>94</v>
      </c>
      <c r="G21" s="13">
        <f>SUM('MCE 2022'!G21,'PG&amp;E 2022'!G21,'SCE 2022'!I21,'SDGE 2022'!G21)</f>
        <v>-7607.32</v>
      </c>
      <c r="H21" s="127" t="s">
        <v>94</v>
      </c>
      <c r="I21" s="127" t="s">
        <v>94</v>
      </c>
      <c r="J21" s="127" t="s">
        <v>94</v>
      </c>
      <c r="K21" s="13">
        <f>SUM('MCE 2022'!K21,'PG&amp;E 2022'!K21,'SCE 2022'!M21,'SDGE 2022'!K21)</f>
        <v>2744.7599999999998</v>
      </c>
      <c r="L21" s="178">
        <f>SUM(C21,G21,K21)</f>
        <v>-4862.5599999999995</v>
      </c>
    </row>
    <row r="22" spans="1:12">
      <c r="A22" s="12" t="s">
        <v>61</v>
      </c>
      <c r="B22" s="13">
        <f>SUM('MCE 2022'!B22,'PG&amp;E 2022'!B22,'SCE 2022'!D22,'SDGE 2022'!B22)</f>
        <v>0</v>
      </c>
      <c r="C22" s="127" t="s">
        <v>94</v>
      </c>
      <c r="D22" s="13">
        <f>SUM('MCE 2022'!D22,'PG&amp;E 2022'!D22,'SCE 2022'!F22,'SDGE 2022'!D22)</f>
        <v>0</v>
      </c>
      <c r="E22" s="13">
        <f>SUM('MCE 2022'!E22,'PG&amp;E 2022'!E22,'SCE 2022'!G22,'SDGE 2022'!E22)</f>
        <v>6041</v>
      </c>
      <c r="F22" s="13">
        <f>SUM('MCE 2022'!F22,'PG&amp;E 2022'!F22,'SCE 2022'!H22,'SDGE 2022'!F22)</f>
        <v>12597.16</v>
      </c>
      <c r="G22" s="127" t="s">
        <v>94</v>
      </c>
      <c r="H22" s="13">
        <f>SUM('MCE 2022'!H22,'PG&amp;E 2022'!H22,'SCE 2022'!J22,'SDGE 2022'!H22)</f>
        <v>445699.13</v>
      </c>
      <c r="I22" s="13">
        <f>SUM('MCE 2022'!I22,'PG&amp;E 2022'!I22,'SCE 2022'!K22,'SDGE 2022'!I22)</f>
        <v>629804.42689033598</v>
      </c>
      <c r="J22" s="13">
        <f>SUM('MCE 2022'!J22,'PG&amp;E 2022'!J22,'SCE 2022'!L22,'SDGE 2022'!J22)</f>
        <v>2065163.9</v>
      </c>
      <c r="K22" s="127" t="s">
        <v>94</v>
      </c>
      <c r="L22" s="178">
        <f>SUM(B22,D22,E22,F22,H22,I22,J22)</f>
        <v>3159305.6168903359</v>
      </c>
    </row>
    <row r="23" spans="1:12">
      <c r="A23" s="7" t="s">
        <v>63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74"/>
    </row>
    <row r="24" spans="1:12">
      <c r="A24" s="12" t="s">
        <v>64</v>
      </c>
      <c r="B24" s="13">
        <f>SUM('MCE 2022'!B24,'PG&amp;E 2022'!B24,'SCE 2022'!D24,'SDGE 2022'!B24)</f>
        <v>90800000</v>
      </c>
      <c r="C24" s="127" t="s">
        <v>94</v>
      </c>
      <c r="D24" s="13">
        <f>SUM('MCE 2022'!D24,'PG&amp;E 2022'!D24,'SCE 2022'!F24,'SDGE 2022'!D24)</f>
        <v>90800000</v>
      </c>
      <c r="E24" s="13">
        <f>SUM('MCE 2022'!E24,'PG&amp;E 2022'!E24,'SCE 2022'!G24,'SDGE 2022'!E24)</f>
        <v>90800000</v>
      </c>
      <c r="F24" s="13">
        <f>SUM('MCE 2022'!F24,'PG&amp;E 2022'!F24,'SCE 2022'!H24,'SDGE 2022'!F24)</f>
        <v>90800000</v>
      </c>
      <c r="G24" s="127" t="s">
        <v>94</v>
      </c>
      <c r="H24" s="13">
        <f>SUM('MCE 2022'!H24,'PG&amp;E 2022'!H24,'SCE 2022'!J24,'SDGE 2022'!H24)</f>
        <v>90800000</v>
      </c>
      <c r="I24" s="13">
        <f>SUM('MCE 2022'!I24,'PG&amp;E 2022'!I24,'SCE 2022'!K24,'SDGE 2022'!I24)</f>
        <v>90800000</v>
      </c>
      <c r="J24" s="13">
        <f>SUM('MCE 2022'!J24,'PG&amp;E 2022'!J24,'SCE 2022'!L24,'SDGE 2022'!J24)</f>
        <v>88700000</v>
      </c>
      <c r="K24" s="127" t="s">
        <v>94</v>
      </c>
      <c r="L24" s="178">
        <f>SUM('MCE 2022'!L24,'PG&amp;E 2022'!L24,'SCE 2022'!N24,'SDGE 2022'!L24)</f>
        <v>90800000</v>
      </c>
    </row>
    <row r="25" spans="1:12">
      <c r="A25" s="12" t="s">
        <v>96</v>
      </c>
      <c r="B25" s="13">
        <f>SUM('MCE 2022'!B25,'PG&amp;E 2022'!B25,'SCE 2022'!D25,'SDGE 2022'!B25)</f>
        <v>0</v>
      </c>
      <c r="C25" s="127" t="s">
        <v>94</v>
      </c>
      <c r="D25" s="13">
        <f>SUM('MCE 2022'!D25,'PG&amp;E 2022'!D25,'SCE 2022'!F25,'SDGE 2022'!D25)</f>
        <v>0</v>
      </c>
      <c r="E25" s="13">
        <f>SUM('MCE 2022'!E25,'PG&amp;E 2022'!E25,'SCE 2022'!G25,'SDGE 2022'!E25)</f>
        <v>0</v>
      </c>
      <c r="F25" s="13">
        <f>SUM('MCE 2022'!F25,'PG&amp;E 2022'!F25,'SCE 2022'!H25,'SDGE 2022'!F25)</f>
        <v>0</v>
      </c>
      <c r="G25" s="127" t="s">
        <v>94</v>
      </c>
      <c r="H25" s="13">
        <f>SUM('MCE 2022'!H25,'PG&amp;E 2022'!H25,'SCE 2022'!J25,'SDGE 2022'!H25)</f>
        <v>0</v>
      </c>
      <c r="I25" s="13">
        <f>SUM('MCE 2022'!I25,'PG&amp;E 2022'!I25,'SCE 2022'!K25,'SDGE 2022'!I25)</f>
        <v>3773.22</v>
      </c>
      <c r="J25" s="13">
        <f>SUM('MCE 2022'!J25,'PG&amp;E 2022'!J25,'SCE 2022'!L25,'SDGE 2022'!J25)</f>
        <v>0</v>
      </c>
      <c r="K25" s="127" t="s">
        <v>94</v>
      </c>
      <c r="L25" s="178">
        <f>SUM('MCE 2022'!L25,'PG&amp;E 2022'!L25,'SCE 2022'!N25,'SDGE 2022'!L25)</f>
        <v>3773.22</v>
      </c>
    </row>
    <row r="26" spans="1:12">
      <c r="A26" s="12" t="s">
        <v>97</v>
      </c>
      <c r="B26" s="13">
        <f>SUM('MCE 2022'!B26,'PG&amp;E 2022'!B26,'SCE 2022'!D26,'SDGE 2022'!B26)</f>
        <v>0</v>
      </c>
      <c r="C26" s="127" t="s">
        <v>94</v>
      </c>
      <c r="D26" s="13">
        <f>SUM('MCE 2022'!D26,'PG&amp;E 2022'!D26,'SCE 2022'!F26,'SDGE 2022'!D26)</f>
        <v>0</v>
      </c>
      <c r="E26" s="13">
        <f>SUM('MCE 2022'!E26,'PG&amp;E 2022'!E26,'SCE 2022'!G26,'SDGE 2022'!E26)</f>
        <v>10674</v>
      </c>
      <c r="F26" s="13">
        <f>SUM('MCE 2022'!F26,'PG&amp;E 2022'!F26,'SCE 2022'!H26,'SDGE 2022'!F26)</f>
        <v>95322.33</v>
      </c>
      <c r="G26" s="127" t="s">
        <v>94</v>
      </c>
      <c r="H26" s="13">
        <f>SUM('MCE 2022'!H26,'PG&amp;E 2022'!H26,'SCE 2022'!J26,'SDGE 2022'!H26)</f>
        <v>281890.39</v>
      </c>
      <c r="I26" s="13">
        <f>SUM('MCE 2022'!I26,'PG&amp;E 2022'!I26,'SCE 2022'!K26,'SDGE 2022'!I26)</f>
        <v>462538.72250000003</v>
      </c>
      <c r="J26" s="13">
        <f>SUM('MCE 2022'!J26,'PG&amp;E 2022'!J26,'SCE 2022'!L26,'SDGE 2022'!J26)</f>
        <v>1214507.0462499999</v>
      </c>
      <c r="K26" s="127" t="s">
        <v>94</v>
      </c>
      <c r="L26" s="178">
        <f>SUM('MCE 2022'!L26,'PG&amp;E 2022'!L26,'SCE 2022'!N26,'SDGE 2022'!L26)</f>
        <v>2064932.4887499998</v>
      </c>
    </row>
    <row r="27" spans="1:12">
      <c r="A27" s="12" t="s">
        <v>70</v>
      </c>
      <c r="B27" s="13">
        <f>SUM('MCE 2022'!B27,'PG&amp;E 2022'!B27,'SCE 2022'!D27,'SDGE 2022'!B27)</f>
        <v>174236</v>
      </c>
      <c r="C27" s="127" t="s">
        <v>94</v>
      </c>
      <c r="D27" s="13">
        <f>SUM('MCE 2022'!D27,'PG&amp;E 2022'!D27,'SCE 2022'!F27,'SDGE 2022'!D27)</f>
        <v>2017806</v>
      </c>
      <c r="E27" s="13">
        <f>SUM('MCE 2022'!E27,'PG&amp;E 2022'!E27,'SCE 2022'!G27,'SDGE 2022'!E27)</f>
        <v>622429</v>
      </c>
      <c r="F27" s="13">
        <f>SUM('MCE 2022'!F27,'PG&amp;E 2022'!F27,'SCE 2022'!H27,'SDGE 2022'!F27)</f>
        <v>1386173.33</v>
      </c>
      <c r="G27" s="127" t="s">
        <v>94</v>
      </c>
      <c r="H27" s="13">
        <f>SUM('MCE 2022'!H27,'PG&amp;E 2022'!H27,'SCE 2022'!J27,'SDGE 2022'!H27)</f>
        <v>4846236.07</v>
      </c>
      <c r="I27" s="13">
        <f>SUM('MCE 2022'!I27,'PG&amp;E 2022'!I27,'SCE 2022'!K27,'SDGE 2022'!I27)</f>
        <v>1893331.33</v>
      </c>
      <c r="J27" s="13">
        <f>SUM('MCE 2022'!J27,'PG&amp;E 2022'!J27,'SCE 2022'!L27,'SDGE 2022'!J27)</f>
        <v>9914682.8900000006</v>
      </c>
      <c r="K27" s="127" t="s">
        <v>94</v>
      </c>
      <c r="L27" s="178">
        <f>SUM('MCE 2022'!L27,'PG&amp;E 2022'!L27,'SCE 2022'!N27,'SDGE 2022'!L27)</f>
        <v>20854894.620000001</v>
      </c>
    </row>
    <row r="28" spans="1:12">
      <c r="A28" s="12" t="s">
        <v>98</v>
      </c>
      <c r="B28" s="13">
        <f>SUM('MCE 2022'!B28,'PG&amp;E 2022'!B28,'SCE 2022'!D28,'SDGE 2022'!B28)</f>
        <v>1378089.33</v>
      </c>
      <c r="C28" s="127" t="s">
        <v>94</v>
      </c>
      <c r="D28" s="13">
        <f>SUM('MCE 2022'!D28,'PG&amp;E 2022'!D28,'SCE 2022'!F28,'SDGE 2022'!D28)</f>
        <v>854654.04999999993</v>
      </c>
      <c r="E28" s="13">
        <f>SUM('MCE 2022'!E28,'PG&amp;E 2022'!E28,'SCE 2022'!G28,'SDGE 2022'!E28)</f>
        <v>1266476.5899999999</v>
      </c>
      <c r="F28" s="13">
        <f>SUM('MCE 2022'!F28,'PG&amp;E 2022'!F28,'SCE 2022'!H28,'SDGE 2022'!F28)</f>
        <v>656212.59</v>
      </c>
      <c r="G28" s="127" t="s">
        <v>94</v>
      </c>
      <c r="H28" s="13">
        <f>SUM('MCE 2022'!H28,'PG&amp;E 2022'!H28,'SCE 2022'!J28,'SDGE 2022'!H28)</f>
        <v>771035.29999999993</v>
      </c>
      <c r="I28" s="13">
        <f>SUM('MCE 2022'!I28,'PG&amp;E 2022'!I28,'SCE 2022'!K28,'SDGE 2022'!I28)</f>
        <v>852194.33</v>
      </c>
      <c r="J28" s="13">
        <f>SUM('MCE 2022'!J28,'PG&amp;E 2022'!J28,'SCE 2022'!L28,'SDGE 2022'!J28)</f>
        <v>1787173.6300000001</v>
      </c>
      <c r="K28" s="127" t="s">
        <v>94</v>
      </c>
      <c r="L28" s="178">
        <f>SUM('MCE 2022'!L28,'PG&amp;E 2022'!L28,'SCE 2022'!N28,'SDGE 2022'!L28)</f>
        <v>8007939.0099999998</v>
      </c>
    </row>
    <row r="29" spans="1:12">
      <c r="A29" s="168" t="s">
        <v>74</v>
      </c>
      <c r="B29" s="169">
        <f>SUM('MCE 2022'!B29,'PG&amp;E 2022'!B29,'SCE 2022'!D29,'SDGE 2022'!B29)</f>
        <v>89126377.169999987</v>
      </c>
      <c r="C29" s="170" t="s">
        <v>94</v>
      </c>
      <c r="D29" s="169">
        <f>SUM('MCE 2022'!D29,'PG&amp;E 2022'!D29,'SCE 2022'!F29,'SDGE 2022'!D29)</f>
        <v>86251875.469999999</v>
      </c>
      <c r="E29" s="169">
        <f>SUM('MCE 2022'!E29,'PG&amp;E 2022'!E29,'SCE 2022'!G29,'SDGE 2022'!E29)</f>
        <v>84362969.879999995</v>
      </c>
      <c r="F29" s="169">
        <f>SUM('MCE 2022'!F29,'PG&amp;E 2022'!F29,'SCE 2022'!H29,'SDGE 2022'!F29)</f>
        <v>82232275.959999993</v>
      </c>
      <c r="G29" s="170" t="s">
        <v>94</v>
      </c>
      <c r="H29" s="169">
        <f>SUM('MCE 2022'!H29,'PG&amp;E 2022'!H29,'SCE 2022'!J29,'SDGE 2022'!H29)</f>
        <v>76336558.819999993</v>
      </c>
      <c r="I29" s="169">
        <f>SUM('MCE 2022'!I29,'PG&amp;E 2022'!I29,'SCE 2022'!K29,'SDGE 2022'!I29)</f>
        <v>73124721.217499986</v>
      </c>
      <c r="J29" s="169">
        <f>SUM('MCE 2022'!J29,'PG&amp;E 2022'!J29,'SCE 2022'!L29,'SDGE 2022'!J29)</f>
        <v>61951986.201249979</v>
      </c>
      <c r="K29" s="170" t="s">
        <v>94</v>
      </c>
      <c r="L29" s="179">
        <f>SUM('MCE 2022'!L29,'PG&amp;E 2022'!L29,'SCE 2022'!N29,'SDGE 2022'!L29)</f>
        <v>56075364.991250008</v>
      </c>
    </row>
    <row r="30" spans="1:12">
      <c r="B30" s="15"/>
    </row>
    <row r="32" spans="1:12">
      <c r="B32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63A9-0F7F-4CA7-A423-B4A7C0B4D849}">
  <dimension ref="A1:V29"/>
  <sheetViews>
    <sheetView workbookViewId="0">
      <selection activeCell="S22" sqref="S22"/>
    </sheetView>
  </sheetViews>
  <sheetFormatPr defaultColWidth="14.140625" defaultRowHeight="14.45"/>
  <cols>
    <col min="1" max="1" width="47.28515625" bestFit="1" customWidth="1"/>
  </cols>
  <sheetData>
    <row r="1" spans="1:22" ht="28.9">
      <c r="A1" s="184" t="s">
        <v>18</v>
      </c>
      <c r="B1" s="185" t="s">
        <v>76</v>
      </c>
      <c r="C1" s="186" t="s">
        <v>77</v>
      </c>
      <c r="D1" s="186" t="s">
        <v>78</v>
      </c>
      <c r="E1" s="288" t="s">
        <v>79</v>
      </c>
      <c r="F1" s="186" t="s">
        <v>80</v>
      </c>
      <c r="G1" s="186" t="s">
        <v>81</v>
      </c>
      <c r="H1" s="186" t="s">
        <v>82</v>
      </c>
      <c r="I1" s="187" t="s">
        <v>83</v>
      </c>
      <c r="J1" s="186" t="s">
        <v>84</v>
      </c>
      <c r="K1" s="186" t="s">
        <v>85</v>
      </c>
      <c r="L1" s="186" t="s">
        <v>86</v>
      </c>
      <c r="M1" s="187" t="s">
        <v>87</v>
      </c>
      <c r="N1" s="186" t="s">
        <v>88</v>
      </c>
      <c r="O1" s="186" t="s">
        <v>89</v>
      </c>
      <c r="P1" s="186" t="s">
        <v>90</v>
      </c>
      <c r="Q1" s="187" t="s">
        <v>91</v>
      </c>
      <c r="R1" s="188" t="s">
        <v>8</v>
      </c>
      <c r="S1" s="189" t="s">
        <v>100</v>
      </c>
      <c r="T1" s="190"/>
      <c r="U1" s="190"/>
      <c r="V1" s="191"/>
    </row>
    <row r="2" spans="1:22">
      <c r="A2" s="192" t="s">
        <v>23</v>
      </c>
      <c r="B2" s="193"/>
      <c r="C2" s="194"/>
      <c r="D2" s="194"/>
      <c r="E2" s="289"/>
      <c r="F2" s="194"/>
      <c r="G2" s="194"/>
      <c r="H2" s="194"/>
      <c r="I2" s="195"/>
      <c r="J2" s="194"/>
      <c r="K2" s="194"/>
      <c r="L2" s="194"/>
      <c r="M2" s="195"/>
      <c r="N2" s="194"/>
      <c r="O2" s="194"/>
      <c r="P2" s="194"/>
      <c r="Q2" s="195"/>
      <c r="R2" s="196"/>
      <c r="S2" s="197"/>
      <c r="T2" s="191"/>
      <c r="U2" s="191"/>
      <c r="V2" s="191"/>
    </row>
    <row r="3" spans="1:22">
      <c r="A3" s="198" t="s">
        <v>25</v>
      </c>
      <c r="B3" s="199">
        <v>0</v>
      </c>
      <c r="C3" s="191">
        <v>0</v>
      </c>
      <c r="D3" s="191">
        <v>0</v>
      </c>
      <c r="E3" s="290"/>
      <c r="F3" s="191">
        <v>0</v>
      </c>
      <c r="G3" s="191">
        <v>0</v>
      </c>
      <c r="H3" s="191">
        <v>0</v>
      </c>
      <c r="I3" s="200"/>
      <c r="J3" s="191">
        <v>0</v>
      </c>
      <c r="K3" s="191">
        <v>0</v>
      </c>
      <c r="L3" s="191">
        <v>0</v>
      </c>
      <c r="M3" s="200"/>
      <c r="N3" s="191"/>
      <c r="O3" s="191"/>
      <c r="P3" s="191"/>
      <c r="Q3" s="200"/>
      <c r="R3" s="201">
        <v>0</v>
      </c>
      <c r="S3" s="202">
        <v>13</v>
      </c>
      <c r="T3" s="191"/>
      <c r="U3" s="191"/>
      <c r="V3" s="191"/>
    </row>
    <row r="4" spans="1:22">
      <c r="A4" s="198" t="s">
        <v>28</v>
      </c>
      <c r="B4" s="199" t="s">
        <v>101</v>
      </c>
      <c r="C4" s="191" t="s">
        <v>101</v>
      </c>
      <c r="D4" s="191" t="s">
        <v>101</v>
      </c>
      <c r="E4" s="290"/>
      <c r="F4" s="191">
        <v>0</v>
      </c>
      <c r="G4" s="191">
        <v>0</v>
      </c>
      <c r="H4" s="191">
        <v>0</v>
      </c>
      <c r="I4" s="200"/>
      <c r="J4" s="191">
        <v>0</v>
      </c>
      <c r="K4" s="191">
        <v>0</v>
      </c>
      <c r="L4" s="191">
        <v>0</v>
      </c>
      <c r="M4" s="200"/>
      <c r="N4" s="191"/>
      <c r="O4" s="191"/>
      <c r="P4" s="191"/>
      <c r="Q4" s="200"/>
      <c r="R4" s="203"/>
      <c r="S4" s="204"/>
      <c r="T4" s="191"/>
      <c r="U4" s="191"/>
      <c r="V4" s="191"/>
    </row>
    <row r="5" spans="1:22">
      <c r="A5" s="198" t="s">
        <v>95</v>
      </c>
      <c r="B5" s="199">
        <v>20</v>
      </c>
      <c r="C5" s="191">
        <v>0</v>
      </c>
      <c r="D5" s="191">
        <v>0</v>
      </c>
      <c r="E5" s="290"/>
      <c r="F5" s="191">
        <v>0</v>
      </c>
      <c r="G5" s="191">
        <v>0</v>
      </c>
      <c r="H5" s="191">
        <v>0</v>
      </c>
      <c r="I5" s="200"/>
      <c r="J5" s="191">
        <v>0</v>
      </c>
      <c r="K5" s="191">
        <v>0</v>
      </c>
      <c r="L5" s="191">
        <v>0</v>
      </c>
      <c r="M5" s="200"/>
      <c r="N5" s="191"/>
      <c r="O5" s="191"/>
      <c r="P5" s="191"/>
      <c r="Q5" s="200"/>
      <c r="R5" s="201">
        <v>20</v>
      </c>
      <c r="S5" s="202">
        <v>123</v>
      </c>
      <c r="T5" s="191"/>
      <c r="U5" s="191"/>
      <c r="V5" s="191"/>
    </row>
    <row r="6" spans="1:22">
      <c r="A6" s="192" t="s">
        <v>32</v>
      </c>
      <c r="B6" s="205"/>
      <c r="C6" s="206"/>
      <c r="D6" s="206"/>
      <c r="E6" s="291"/>
      <c r="F6" s="206"/>
      <c r="G6" s="206"/>
      <c r="H6" s="206"/>
      <c r="I6" s="208"/>
      <c r="J6" s="206"/>
      <c r="K6" s="206"/>
      <c r="L6" s="206"/>
      <c r="M6" s="208"/>
      <c r="N6" s="206"/>
      <c r="O6" s="206"/>
      <c r="P6" s="206"/>
      <c r="Q6" s="208"/>
      <c r="R6" s="209"/>
      <c r="S6" s="207"/>
      <c r="T6" s="191"/>
      <c r="U6" s="191"/>
      <c r="V6" s="191"/>
    </row>
    <row r="7" spans="1:22">
      <c r="A7" s="198" t="s">
        <v>33</v>
      </c>
      <c r="B7" s="210"/>
      <c r="C7" s="211"/>
      <c r="D7" s="211"/>
      <c r="E7" s="292">
        <v>6.4210331769085203</v>
      </c>
      <c r="F7" s="211"/>
      <c r="G7" s="211"/>
      <c r="H7" s="211"/>
      <c r="I7" s="212">
        <v>2.59</v>
      </c>
      <c r="J7" s="211"/>
      <c r="K7" s="211"/>
      <c r="L7" s="211"/>
      <c r="M7" s="212"/>
      <c r="N7" s="211"/>
      <c r="O7" s="211"/>
      <c r="P7" s="211"/>
      <c r="Q7" s="212"/>
      <c r="R7" s="203">
        <f>SUM(B7:Q7)</f>
        <v>9.0110331769085192</v>
      </c>
      <c r="S7" s="376">
        <f>SUM(R7,'MCE 2022'!L7)</f>
        <v>17.341033176908518</v>
      </c>
      <c r="T7" s="191"/>
      <c r="U7" s="191"/>
      <c r="V7" s="191"/>
    </row>
    <row r="8" spans="1:22">
      <c r="A8" s="198" t="s">
        <v>35</v>
      </c>
      <c r="B8" s="199">
        <v>0.68852459016393441</v>
      </c>
      <c r="C8" s="191">
        <v>0</v>
      </c>
      <c r="D8" s="191">
        <v>0</v>
      </c>
      <c r="E8" s="293"/>
      <c r="F8" s="191">
        <v>0</v>
      </c>
      <c r="G8" s="191">
        <v>0</v>
      </c>
      <c r="H8" s="191">
        <v>0</v>
      </c>
      <c r="I8" s="200"/>
      <c r="J8" s="191">
        <v>0</v>
      </c>
      <c r="K8" s="191">
        <v>0</v>
      </c>
      <c r="L8" s="191">
        <v>0</v>
      </c>
      <c r="M8" s="200"/>
      <c r="N8" s="191"/>
      <c r="O8" s="191"/>
      <c r="P8" s="191"/>
      <c r="Q8" s="200"/>
      <c r="R8" s="201">
        <v>0.68852459016393441</v>
      </c>
      <c r="S8" s="202">
        <v>4.0547934426229508</v>
      </c>
      <c r="T8" s="191"/>
      <c r="U8" s="191"/>
      <c r="V8" s="191"/>
    </row>
    <row r="9" spans="1:22">
      <c r="A9" s="198" t="s">
        <v>37</v>
      </c>
      <c r="B9" s="210"/>
      <c r="C9" s="211"/>
      <c r="D9" s="211"/>
      <c r="E9" s="292">
        <v>3.08</v>
      </c>
      <c r="F9" s="211"/>
      <c r="G9" s="211"/>
      <c r="H9" s="211"/>
      <c r="I9" s="212">
        <v>1.83</v>
      </c>
      <c r="J9" s="211"/>
      <c r="K9" s="211"/>
      <c r="L9" s="211"/>
      <c r="M9" s="212"/>
      <c r="N9" s="211"/>
      <c r="O9" s="211"/>
      <c r="P9" s="211"/>
      <c r="Q9" s="212"/>
      <c r="R9" s="203">
        <f>SUM(B9:Q9)</f>
        <v>4.91</v>
      </c>
      <c r="S9" s="376">
        <f>SUM(R9,'MCE 2022'!L9)</f>
        <v>16</v>
      </c>
      <c r="T9" s="191"/>
      <c r="U9" s="191"/>
      <c r="V9" s="191"/>
    </row>
    <row r="10" spans="1:22">
      <c r="A10" s="198" t="s">
        <v>39</v>
      </c>
      <c r="B10" s="199">
        <v>0.52500000000000002</v>
      </c>
      <c r="C10" s="191">
        <v>0</v>
      </c>
      <c r="D10" s="191">
        <v>0</v>
      </c>
      <c r="E10" s="293"/>
      <c r="F10" s="191">
        <v>0</v>
      </c>
      <c r="G10" s="191">
        <v>0</v>
      </c>
      <c r="H10" s="191">
        <v>0</v>
      </c>
      <c r="I10" s="200"/>
      <c r="J10" s="191">
        <v>0</v>
      </c>
      <c r="K10" s="191">
        <v>0</v>
      </c>
      <c r="L10" s="191">
        <v>0</v>
      </c>
      <c r="M10" s="200"/>
      <c r="N10" s="191"/>
      <c r="O10" s="191"/>
      <c r="P10" s="191"/>
      <c r="Q10" s="200"/>
      <c r="R10" s="201">
        <v>0.52500000000000002</v>
      </c>
      <c r="S10" s="202">
        <v>2.2944673770491804</v>
      </c>
      <c r="T10" s="191"/>
      <c r="U10" s="191"/>
      <c r="V10" s="191"/>
    </row>
    <row r="11" spans="1:22">
      <c r="A11" s="192" t="s">
        <v>41</v>
      </c>
      <c r="B11" s="205"/>
      <c r="C11" s="206"/>
      <c r="D11" s="206"/>
      <c r="E11" s="294"/>
      <c r="F11" s="206"/>
      <c r="G11" s="206"/>
      <c r="H11" s="206"/>
      <c r="I11" s="208"/>
      <c r="J11" s="206"/>
      <c r="K11" s="206"/>
      <c r="L11" s="206"/>
      <c r="M11" s="208"/>
      <c r="N11" s="206"/>
      <c r="O11" s="206"/>
      <c r="P11" s="206"/>
      <c r="Q11" s="208"/>
      <c r="R11" s="209"/>
      <c r="S11" s="207"/>
      <c r="T11" s="191"/>
      <c r="U11" s="191"/>
      <c r="V11" s="191"/>
    </row>
    <row r="12" spans="1:22">
      <c r="A12" s="198" t="s">
        <v>42</v>
      </c>
      <c r="B12" s="210"/>
      <c r="C12" s="211"/>
      <c r="D12" s="211"/>
      <c r="E12" s="292">
        <v>2296.1049400483998</v>
      </c>
      <c r="F12" s="211"/>
      <c r="G12" s="211"/>
      <c r="H12" s="211"/>
      <c r="I12" s="212">
        <v>-7903</v>
      </c>
      <c r="J12" s="211"/>
      <c r="K12" s="211"/>
      <c r="L12" s="211"/>
      <c r="M12" s="212"/>
      <c r="N12" s="211"/>
      <c r="O12" s="211"/>
      <c r="P12" s="211"/>
      <c r="Q12" s="212"/>
      <c r="R12" s="203"/>
      <c r="S12" s="204"/>
      <c r="T12" s="191"/>
      <c r="U12" s="191"/>
      <c r="V12" s="191"/>
    </row>
    <row r="13" spans="1:22">
      <c r="A13" s="198" t="s">
        <v>44</v>
      </c>
      <c r="B13" s="213">
        <v>1400</v>
      </c>
      <c r="C13" s="191">
        <v>0</v>
      </c>
      <c r="D13" s="191">
        <v>0</v>
      </c>
      <c r="E13" s="293"/>
      <c r="F13" s="191">
        <v>0</v>
      </c>
      <c r="G13" s="191">
        <v>0</v>
      </c>
      <c r="H13" s="191">
        <v>0</v>
      </c>
      <c r="I13" s="200"/>
      <c r="J13" s="191">
        <v>0</v>
      </c>
      <c r="K13" s="191">
        <v>0</v>
      </c>
      <c r="L13" s="191">
        <v>0</v>
      </c>
      <c r="M13" s="200"/>
      <c r="N13" s="191"/>
      <c r="O13" s="191"/>
      <c r="P13" s="191"/>
      <c r="Q13" s="200"/>
      <c r="R13" s="214">
        <v>1400</v>
      </c>
      <c r="S13" s="215">
        <v>9360.84</v>
      </c>
      <c r="T13" s="191"/>
      <c r="U13" s="191"/>
      <c r="V13" s="191"/>
    </row>
    <row r="14" spans="1:22">
      <c r="A14" s="198" t="s">
        <v>46</v>
      </c>
      <c r="B14" s="213">
        <v>12600</v>
      </c>
      <c r="C14" s="191">
        <v>0</v>
      </c>
      <c r="D14" s="191">
        <v>0</v>
      </c>
      <c r="E14" s="293"/>
      <c r="F14" s="191">
        <v>0</v>
      </c>
      <c r="G14" s="191">
        <v>0</v>
      </c>
      <c r="H14" s="191">
        <v>0</v>
      </c>
      <c r="I14" s="200"/>
      <c r="J14" s="191">
        <v>0</v>
      </c>
      <c r="K14" s="191">
        <v>0</v>
      </c>
      <c r="L14" s="191">
        <v>0</v>
      </c>
      <c r="M14" s="200"/>
      <c r="N14" s="191"/>
      <c r="O14" s="191"/>
      <c r="P14" s="191"/>
      <c r="Q14" s="200"/>
      <c r="R14" s="214">
        <v>12600</v>
      </c>
      <c r="S14" s="215">
        <v>86139.6</v>
      </c>
      <c r="T14" s="191"/>
      <c r="U14" s="191"/>
      <c r="V14" s="191"/>
    </row>
    <row r="15" spans="1:22">
      <c r="A15" s="198" t="s">
        <v>48</v>
      </c>
      <c r="B15" s="210"/>
      <c r="C15" s="211"/>
      <c r="D15" s="211"/>
      <c r="E15" s="292">
        <v>2681.7496484410499</v>
      </c>
      <c r="F15" s="211"/>
      <c r="G15" s="211"/>
      <c r="H15" s="211"/>
      <c r="I15" s="212">
        <v>1968</v>
      </c>
      <c r="J15" s="211"/>
      <c r="K15" s="211"/>
      <c r="L15" s="211"/>
      <c r="M15" s="212"/>
      <c r="N15" s="211"/>
      <c r="O15" s="211"/>
      <c r="P15" s="211"/>
      <c r="Q15" s="212"/>
      <c r="R15" s="203"/>
      <c r="S15" s="204"/>
      <c r="T15" s="191"/>
      <c r="U15" s="191"/>
      <c r="V15" s="191"/>
    </row>
    <row r="16" spans="1:22">
      <c r="A16" s="198" t="s">
        <v>50</v>
      </c>
      <c r="B16" s="199">
        <v>420</v>
      </c>
      <c r="C16" s="191">
        <v>0</v>
      </c>
      <c r="D16" s="191">
        <v>0</v>
      </c>
      <c r="E16" s="293"/>
      <c r="F16" s="191">
        <v>0</v>
      </c>
      <c r="G16" s="191">
        <v>0</v>
      </c>
      <c r="H16" s="191">
        <v>0</v>
      </c>
      <c r="I16" s="200"/>
      <c r="J16" s="191">
        <v>0</v>
      </c>
      <c r="K16" s="191">
        <v>0</v>
      </c>
      <c r="L16" s="191">
        <v>0</v>
      </c>
      <c r="M16" s="200"/>
      <c r="N16" s="191"/>
      <c r="O16" s="191"/>
      <c r="P16" s="191"/>
      <c r="Q16" s="200"/>
      <c r="R16" s="201">
        <v>420</v>
      </c>
      <c r="S16" s="215">
        <v>2473.424</v>
      </c>
      <c r="T16" s="191"/>
      <c r="U16" s="191"/>
      <c r="V16" s="191"/>
    </row>
    <row r="17" spans="1:22">
      <c r="A17" s="198" t="s">
        <v>52</v>
      </c>
      <c r="B17" s="210"/>
      <c r="C17" s="211"/>
      <c r="D17" s="211"/>
      <c r="E17" s="292">
        <v>1211.78696681049</v>
      </c>
      <c r="F17" s="211"/>
      <c r="G17" s="211"/>
      <c r="H17" s="211"/>
      <c r="I17" s="212">
        <v>557</v>
      </c>
      <c r="J17" s="211"/>
      <c r="K17" s="211"/>
      <c r="L17" s="211"/>
      <c r="M17" s="212"/>
      <c r="N17" s="211"/>
      <c r="O17" s="211"/>
      <c r="P17" s="211"/>
      <c r="Q17" s="212"/>
      <c r="R17" s="203"/>
      <c r="S17" s="204"/>
      <c r="T17" s="191"/>
      <c r="U17" s="191"/>
      <c r="V17" s="191"/>
    </row>
    <row r="18" spans="1:22">
      <c r="A18" s="198" t="s">
        <v>54</v>
      </c>
      <c r="B18" s="199">
        <v>126</v>
      </c>
      <c r="C18" s="191">
        <v>0</v>
      </c>
      <c r="D18" s="191">
        <v>0</v>
      </c>
      <c r="E18" s="293"/>
      <c r="F18" s="191">
        <v>0</v>
      </c>
      <c r="G18" s="191">
        <v>0</v>
      </c>
      <c r="H18" s="191">
        <v>0</v>
      </c>
      <c r="I18" s="200"/>
      <c r="J18" s="191">
        <v>0</v>
      </c>
      <c r="K18" s="191">
        <v>0</v>
      </c>
      <c r="L18" s="191">
        <v>0</v>
      </c>
      <c r="M18" s="200"/>
      <c r="N18" s="191"/>
      <c r="O18" s="191"/>
      <c r="P18" s="191"/>
      <c r="Q18" s="200"/>
      <c r="R18" s="201">
        <v>126</v>
      </c>
      <c r="S18" s="202">
        <v>557.7500399999999</v>
      </c>
      <c r="T18" s="191"/>
      <c r="U18" s="191"/>
      <c r="V18" s="191"/>
    </row>
    <row r="19" spans="1:22">
      <c r="A19" s="198" t="s">
        <v>56</v>
      </c>
      <c r="B19" s="199">
        <v>9</v>
      </c>
      <c r="C19" s="191">
        <v>0</v>
      </c>
      <c r="D19" s="191">
        <v>0</v>
      </c>
      <c r="E19" s="292">
        <v>9.02</v>
      </c>
      <c r="F19" s="191">
        <v>0</v>
      </c>
      <c r="G19" s="191">
        <v>0</v>
      </c>
      <c r="H19" s="191">
        <v>0</v>
      </c>
      <c r="I19" s="212">
        <v>9.02</v>
      </c>
      <c r="J19" s="191">
        <v>0</v>
      </c>
      <c r="K19" s="191">
        <v>0</v>
      </c>
      <c r="L19" s="191">
        <v>0</v>
      </c>
      <c r="M19" s="212"/>
      <c r="N19" s="191"/>
      <c r="O19" s="191"/>
      <c r="P19" s="191"/>
      <c r="Q19" s="212"/>
      <c r="R19" s="201">
        <v>9</v>
      </c>
      <c r="S19" s="202">
        <v>9</v>
      </c>
      <c r="T19" s="191"/>
      <c r="U19" s="191"/>
      <c r="V19" s="191"/>
    </row>
    <row r="20" spans="1:22">
      <c r="A20" s="192" t="s">
        <v>58</v>
      </c>
      <c r="B20" s="205"/>
      <c r="C20" s="206"/>
      <c r="D20" s="206"/>
      <c r="E20" s="291"/>
      <c r="F20" s="206"/>
      <c r="G20" s="206"/>
      <c r="H20" s="206"/>
      <c r="I20" s="208"/>
      <c r="J20" s="206"/>
      <c r="K20" s="206"/>
      <c r="L20" s="206"/>
      <c r="M20" s="208"/>
      <c r="N20" s="206"/>
      <c r="O20" s="206"/>
      <c r="P20" s="206"/>
      <c r="Q20" s="208"/>
      <c r="R20" s="209"/>
      <c r="S20" s="207"/>
      <c r="T20" s="191"/>
      <c r="U20" s="191"/>
      <c r="V20" s="191"/>
    </row>
    <row r="21" spans="1:22">
      <c r="A21" s="198" t="s">
        <v>59</v>
      </c>
      <c r="B21" s="210"/>
      <c r="C21" s="211"/>
      <c r="D21" s="211"/>
      <c r="E21" s="295">
        <v>2646.6234082413898</v>
      </c>
      <c r="F21" s="211"/>
      <c r="G21" s="211"/>
      <c r="H21" s="211"/>
      <c r="I21" s="212">
        <v>-2182.42</v>
      </c>
      <c r="J21" s="211"/>
      <c r="K21" s="211"/>
      <c r="L21" s="211"/>
      <c r="M21" s="212"/>
      <c r="N21" s="211"/>
      <c r="O21" s="211"/>
      <c r="P21" s="211"/>
      <c r="Q21" s="212"/>
      <c r="R21" s="203">
        <f>SUM(B21:Q21)</f>
        <v>464.20340824138975</v>
      </c>
      <c r="S21" s="377">
        <f>SUM(R21,'MCE 2022'!G21,'MCE 2022'!K21)</f>
        <v>3633.5634082413894</v>
      </c>
      <c r="T21" s="191"/>
      <c r="U21" s="191"/>
      <c r="V21" s="191"/>
    </row>
    <row r="22" spans="1:22">
      <c r="A22" s="198" t="s">
        <v>61</v>
      </c>
      <c r="B22" s="216">
        <v>1232</v>
      </c>
      <c r="C22" s="217">
        <v>0</v>
      </c>
      <c r="D22" s="217">
        <v>0</v>
      </c>
      <c r="E22" s="296"/>
      <c r="F22" s="217">
        <v>0</v>
      </c>
      <c r="G22" s="191">
        <v>0</v>
      </c>
      <c r="H22" s="191">
        <v>0</v>
      </c>
      <c r="I22" s="200"/>
      <c r="J22" s="191">
        <v>0</v>
      </c>
      <c r="K22" s="191">
        <v>0</v>
      </c>
      <c r="L22" s="191">
        <v>0</v>
      </c>
      <c r="M22" s="200"/>
      <c r="N22" s="191"/>
      <c r="O22" s="191"/>
      <c r="P22" s="191"/>
      <c r="Q22" s="200"/>
      <c r="R22" s="218">
        <v>1232</v>
      </c>
      <c r="S22" s="219">
        <v>1232</v>
      </c>
      <c r="T22" s="191"/>
      <c r="U22" s="191"/>
      <c r="V22" s="191"/>
    </row>
    <row r="23" spans="1:22">
      <c r="A23" s="192" t="s">
        <v>63</v>
      </c>
      <c r="B23" s="205"/>
      <c r="C23" s="206"/>
      <c r="D23" s="206"/>
      <c r="E23" s="297"/>
      <c r="F23" s="206"/>
      <c r="G23" s="206"/>
      <c r="H23" s="206"/>
      <c r="I23" s="208"/>
      <c r="J23" s="206"/>
      <c r="K23" s="206"/>
      <c r="L23" s="206"/>
      <c r="M23" s="208"/>
      <c r="N23" s="206"/>
      <c r="O23" s="206"/>
      <c r="P23" s="206"/>
      <c r="Q23" s="208"/>
      <c r="R23" s="209"/>
      <c r="S23" s="207"/>
      <c r="T23" s="191"/>
      <c r="U23" s="191"/>
      <c r="V23" s="191"/>
    </row>
    <row r="24" spans="1:22">
      <c r="A24" s="198" t="s">
        <v>64</v>
      </c>
      <c r="B24" s="220">
        <v>6000000</v>
      </c>
      <c r="C24" s="220">
        <v>6000000</v>
      </c>
      <c r="D24" s="220">
        <v>6000000</v>
      </c>
      <c r="E24" s="298"/>
      <c r="F24" s="220">
        <v>6000000</v>
      </c>
      <c r="G24" s="220">
        <v>6000000</v>
      </c>
      <c r="H24" s="220">
        <v>6000000</v>
      </c>
      <c r="I24" s="200"/>
      <c r="J24" s="220">
        <v>6000000</v>
      </c>
      <c r="K24" s="220">
        <v>6000000</v>
      </c>
      <c r="L24" s="220">
        <v>6000000</v>
      </c>
      <c r="M24" s="200"/>
      <c r="N24" s="220">
        <v>6000000</v>
      </c>
      <c r="O24" s="220">
        <v>6000000</v>
      </c>
      <c r="P24" s="220">
        <v>6000000</v>
      </c>
      <c r="Q24" s="200"/>
      <c r="R24" s="220">
        <v>6000000</v>
      </c>
      <c r="S24" s="219">
        <v>6000000</v>
      </c>
      <c r="T24" s="191"/>
      <c r="U24" s="191"/>
      <c r="V24" s="191"/>
    </row>
    <row r="25" spans="1:22">
      <c r="A25" s="198" t="s">
        <v>66</v>
      </c>
      <c r="B25" s="216">
        <v>0</v>
      </c>
      <c r="C25" s="217">
        <v>0</v>
      </c>
      <c r="D25" s="217">
        <v>0</v>
      </c>
      <c r="E25" s="299"/>
      <c r="F25" s="217">
        <v>0</v>
      </c>
      <c r="G25" s="191">
        <v>0</v>
      </c>
      <c r="H25" s="191">
        <v>0</v>
      </c>
      <c r="I25" s="200"/>
      <c r="J25" s="191">
        <v>1387.24</v>
      </c>
      <c r="K25" s="191">
        <v>0</v>
      </c>
      <c r="L25" s="191">
        <v>0</v>
      </c>
      <c r="M25" s="200"/>
      <c r="N25" s="191"/>
      <c r="O25" s="191"/>
      <c r="P25" s="191"/>
      <c r="Q25" s="200"/>
      <c r="R25" s="218">
        <v>1387.24</v>
      </c>
      <c r="S25" s="219">
        <v>1387.24</v>
      </c>
      <c r="T25" s="191"/>
      <c r="U25" s="191"/>
      <c r="V25" s="191"/>
    </row>
    <row r="26" spans="1:22">
      <c r="A26" s="198" t="s">
        <v>68</v>
      </c>
      <c r="B26" s="216">
        <v>924</v>
      </c>
      <c r="C26" s="217">
        <v>0</v>
      </c>
      <c r="D26" s="217">
        <v>0</v>
      </c>
      <c r="E26" s="299"/>
      <c r="F26" s="217">
        <v>0</v>
      </c>
      <c r="G26" s="191">
        <v>0</v>
      </c>
      <c r="H26" s="191">
        <v>0</v>
      </c>
      <c r="I26" s="200"/>
      <c r="J26" s="191">
        <v>0</v>
      </c>
      <c r="K26" s="191">
        <v>0</v>
      </c>
      <c r="L26" s="191">
        <v>0</v>
      </c>
      <c r="M26" s="200"/>
      <c r="N26" s="191"/>
      <c r="O26" s="191"/>
      <c r="P26" s="191"/>
      <c r="Q26" s="200"/>
      <c r="R26" s="218">
        <v>924</v>
      </c>
      <c r="S26" s="219">
        <v>9152.8799999999992</v>
      </c>
      <c r="T26" s="191"/>
      <c r="U26" s="191"/>
      <c r="V26" s="191"/>
    </row>
    <row r="27" spans="1:22">
      <c r="A27" s="198" t="s">
        <v>70</v>
      </c>
      <c r="B27" s="216">
        <v>1108.8</v>
      </c>
      <c r="C27" s="217">
        <v>0</v>
      </c>
      <c r="D27" s="217">
        <v>0</v>
      </c>
      <c r="E27" s="299"/>
      <c r="F27" s="217">
        <v>0</v>
      </c>
      <c r="G27" s="191">
        <v>0</v>
      </c>
      <c r="H27" s="191">
        <v>0</v>
      </c>
      <c r="I27" s="200"/>
      <c r="J27" s="191">
        <v>0</v>
      </c>
      <c r="K27" s="191">
        <v>0</v>
      </c>
      <c r="L27" s="191">
        <v>0</v>
      </c>
      <c r="M27" s="200"/>
      <c r="N27" s="191"/>
      <c r="O27" s="191"/>
      <c r="P27" s="191"/>
      <c r="Q27" s="200"/>
      <c r="R27" s="218">
        <v>1108.8</v>
      </c>
      <c r="S27" s="219">
        <v>9580.5299999999988</v>
      </c>
      <c r="T27" s="191"/>
      <c r="U27" s="191"/>
      <c r="V27" s="191"/>
    </row>
    <row r="28" spans="1:22">
      <c r="A28" s="198" t="s">
        <v>72</v>
      </c>
      <c r="B28" s="216">
        <v>3294.16</v>
      </c>
      <c r="C28" s="217">
        <v>4386.18</v>
      </c>
      <c r="D28" s="217">
        <v>6949.51</v>
      </c>
      <c r="E28" s="299"/>
      <c r="F28" s="217">
        <v>4296.2700000000004</v>
      </c>
      <c r="G28" s="191">
        <v>2845.43</v>
      </c>
      <c r="H28" s="191">
        <v>2700.89</v>
      </c>
      <c r="I28" s="200"/>
      <c r="J28" s="191">
        <v>7368.94</v>
      </c>
      <c r="K28" s="191">
        <v>7175.59</v>
      </c>
      <c r="L28" s="191">
        <v>2599.33</v>
      </c>
      <c r="M28" s="200"/>
      <c r="N28" s="191"/>
      <c r="O28" s="191"/>
      <c r="P28" s="191"/>
      <c r="Q28" s="200"/>
      <c r="R28" s="218">
        <v>41616.300000000003</v>
      </c>
      <c r="S28" s="219">
        <v>69318.23000000001</v>
      </c>
      <c r="T28" s="191"/>
      <c r="U28" s="191"/>
      <c r="V28" s="191"/>
    </row>
    <row r="29" spans="1:22">
      <c r="A29" s="198" t="s">
        <v>74</v>
      </c>
      <c r="B29" s="221">
        <v>5959423.3799999999</v>
      </c>
      <c r="C29" s="222">
        <v>5955037.2000000002</v>
      </c>
      <c r="D29" s="222">
        <v>5948087.6900000004</v>
      </c>
      <c r="E29" s="300"/>
      <c r="F29" s="222">
        <v>5943791.4200000009</v>
      </c>
      <c r="G29" s="222">
        <v>5940945.9900000012</v>
      </c>
      <c r="H29" s="222">
        <v>5938245.1000000015</v>
      </c>
      <c r="I29" s="223"/>
      <c r="J29" s="222">
        <v>5929488.9200000009</v>
      </c>
      <c r="K29" s="222">
        <v>5922313.330000001</v>
      </c>
      <c r="L29" s="222">
        <v>5919714.0000000009</v>
      </c>
      <c r="M29" s="223"/>
      <c r="N29" s="222">
        <v>5919714.0000000009</v>
      </c>
      <c r="O29" s="222">
        <v>5919714.0000000009</v>
      </c>
      <c r="P29" s="222">
        <v>5919714.0000000009</v>
      </c>
      <c r="Q29" s="223"/>
      <c r="R29" s="222">
        <v>5875601.6600000011</v>
      </c>
      <c r="S29" s="224">
        <v>5919713.9999999991</v>
      </c>
      <c r="T29" s="191"/>
      <c r="U29" s="191"/>
      <c r="V29" s="19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00D2-D232-49EE-9416-4CC2549EA191}">
  <dimension ref="A1:U32"/>
  <sheetViews>
    <sheetView workbookViewId="0">
      <pane xSplit="1" topLeftCell="N1" activePane="topRight" state="frozen"/>
      <selection pane="topRight" activeCell="H22" sqref="H22"/>
    </sheetView>
  </sheetViews>
  <sheetFormatPr defaultColWidth="8.85546875" defaultRowHeight="14.45"/>
  <cols>
    <col min="1" max="1" width="47.140625" bestFit="1" customWidth="1"/>
    <col min="2" max="2" width="14.140625" style="151" customWidth="1"/>
    <col min="3" max="5" width="13" style="151" bestFit="1" customWidth="1"/>
    <col min="6" max="6" width="15.85546875" style="151" customWidth="1"/>
    <col min="7" max="8" width="12.5703125" style="151" bestFit="1" customWidth="1"/>
    <col min="9" max="12" width="13" style="151" bestFit="1" customWidth="1"/>
    <col min="13" max="17" width="10.7109375" style="151" customWidth="1"/>
    <col min="18" max="19" width="14" style="151" customWidth="1"/>
  </cols>
  <sheetData>
    <row r="1" spans="1:21" ht="28.9">
      <c r="A1" s="133" t="s">
        <v>18</v>
      </c>
      <c r="B1" s="134" t="s">
        <v>102</v>
      </c>
      <c r="C1" s="134" t="s">
        <v>103</v>
      </c>
      <c r="D1" s="135" t="s">
        <v>104</v>
      </c>
      <c r="E1" s="135" t="s">
        <v>79</v>
      </c>
      <c r="F1" s="134" t="s">
        <v>105</v>
      </c>
      <c r="G1" s="134" t="s">
        <v>81</v>
      </c>
      <c r="H1" s="134" t="s">
        <v>106</v>
      </c>
      <c r="I1" s="136" t="s">
        <v>83</v>
      </c>
      <c r="J1" s="134" t="s">
        <v>107</v>
      </c>
      <c r="K1" s="134" t="s">
        <v>108</v>
      </c>
      <c r="L1" s="134" t="s">
        <v>109</v>
      </c>
      <c r="M1" s="136" t="s">
        <v>87</v>
      </c>
      <c r="N1" s="134" t="s">
        <v>110</v>
      </c>
      <c r="O1" s="134" t="s">
        <v>111</v>
      </c>
      <c r="P1" s="134" t="s">
        <v>112</v>
      </c>
      <c r="Q1" s="136" t="s">
        <v>91</v>
      </c>
      <c r="R1" s="137" t="s">
        <v>8</v>
      </c>
      <c r="S1" s="138" t="s">
        <v>113</v>
      </c>
      <c r="T1" s="139"/>
      <c r="U1" s="139"/>
    </row>
    <row r="2" spans="1:21">
      <c r="A2" s="140" t="s">
        <v>23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2"/>
    </row>
    <row r="3" spans="1:21">
      <c r="A3" s="143" t="s">
        <v>25</v>
      </c>
      <c r="B3" s="144">
        <v>5</v>
      </c>
      <c r="C3" s="144">
        <v>1</v>
      </c>
      <c r="D3" s="144">
        <v>1</v>
      </c>
      <c r="E3" s="144">
        <v>7</v>
      </c>
      <c r="F3" s="144">
        <v>1</v>
      </c>
      <c r="G3" s="144">
        <v>2</v>
      </c>
      <c r="H3" s="144">
        <v>2</v>
      </c>
      <c r="I3" s="144"/>
      <c r="J3" s="144">
        <v>6</v>
      </c>
      <c r="K3" s="144">
        <v>1</v>
      </c>
      <c r="L3" s="144">
        <v>0</v>
      </c>
      <c r="M3" s="144"/>
      <c r="N3" s="144"/>
      <c r="O3" s="144"/>
      <c r="P3" s="144"/>
      <c r="Q3" s="144"/>
      <c r="R3" s="144">
        <v>19</v>
      </c>
      <c r="S3" s="144">
        <v>88</v>
      </c>
    </row>
    <row r="4" spans="1:21">
      <c r="A4" s="143" t="s">
        <v>28</v>
      </c>
      <c r="B4" s="144">
        <v>1</v>
      </c>
      <c r="C4" s="144">
        <v>4</v>
      </c>
      <c r="D4" s="144">
        <v>7</v>
      </c>
      <c r="E4" s="144">
        <v>12</v>
      </c>
      <c r="F4" s="144">
        <v>22</v>
      </c>
      <c r="G4" s="144">
        <v>6</v>
      </c>
      <c r="H4" s="144">
        <v>19</v>
      </c>
      <c r="I4" s="144"/>
      <c r="J4" s="144">
        <v>14</v>
      </c>
      <c r="K4" s="144">
        <v>68</v>
      </c>
      <c r="L4" s="144">
        <v>18</v>
      </c>
      <c r="M4" s="144"/>
      <c r="N4" s="144"/>
      <c r="O4" s="144"/>
      <c r="P4" s="144"/>
      <c r="Q4" s="144"/>
      <c r="R4" s="144">
        <v>159</v>
      </c>
      <c r="S4" s="144">
        <v>294</v>
      </c>
    </row>
    <row r="5" spans="1:21">
      <c r="A5" s="143" t="s">
        <v>95</v>
      </c>
      <c r="B5" s="144">
        <v>10</v>
      </c>
      <c r="C5" s="144">
        <v>3</v>
      </c>
      <c r="D5" s="144">
        <v>16</v>
      </c>
      <c r="E5" s="144">
        <v>29</v>
      </c>
      <c r="F5" s="144">
        <v>26</v>
      </c>
      <c r="G5" s="144">
        <v>23</v>
      </c>
      <c r="H5" s="144">
        <v>37</v>
      </c>
      <c r="I5" s="144">
        <v>86</v>
      </c>
      <c r="J5" s="144">
        <v>18</v>
      </c>
      <c r="K5" s="144">
        <v>20</v>
      </c>
      <c r="L5" s="144">
        <v>9</v>
      </c>
      <c r="M5" s="144"/>
      <c r="N5" s="144"/>
      <c r="O5" s="144"/>
      <c r="P5" s="144"/>
      <c r="Q5" s="144"/>
      <c r="R5" s="144">
        <v>162</v>
      </c>
      <c r="S5" s="144">
        <v>199</v>
      </c>
    </row>
    <row r="6" spans="1:21">
      <c r="A6" s="140" t="s">
        <v>32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2"/>
    </row>
    <row r="7" spans="1:21" ht="15">
      <c r="A7" s="143" t="s">
        <v>33</v>
      </c>
      <c r="B7" s="145"/>
      <c r="C7" s="145"/>
      <c r="D7" s="145"/>
      <c r="E7" s="145">
        <v>0</v>
      </c>
      <c r="F7" s="145"/>
      <c r="G7" s="145"/>
      <c r="H7" s="145"/>
      <c r="I7" s="372">
        <v>1052</v>
      </c>
      <c r="J7" s="145"/>
      <c r="K7" s="145"/>
      <c r="L7" s="145"/>
      <c r="M7" s="145"/>
      <c r="N7" s="145"/>
      <c r="O7" s="145"/>
      <c r="P7" s="145"/>
      <c r="Q7" s="145"/>
      <c r="R7" s="144">
        <f>SUM(B7:Q7)</f>
        <v>1052</v>
      </c>
      <c r="S7" s="144">
        <f>SUM(R7)</f>
        <v>1052</v>
      </c>
    </row>
    <row r="8" spans="1:21">
      <c r="A8" s="143" t="s">
        <v>35</v>
      </c>
      <c r="B8" s="145">
        <v>187</v>
      </c>
      <c r="C8" s="145">
        <v>41.07</v>
      </c>
      <c r="D8" s="145">
        <v>148.37</v>
      </c>
      <c r="E8" s="145">
        <v>376.44</v>
      </c>
      <c r="F8" s="145">
        <v>264.52999999999997</v>
      </c>
      <c r="G8" s="145">
        <v>349.93</v>
      </c>
      <c r="H8" s="145">
        <v>1279.23</v>
      </c>
      <c r="I8" s="144">
        <v>1893.69</v>
      </c>
      <c r="J8" s="145">
        <v>303.3</v>
      </c>
      <c r="K8" s="145">
        <v>1104.05</v>
      </c>
      <c r="L8" s="145">
        <v>223.34</v>
      </c>
      <c r="M8" s="145"/>
      <c r="N8" s="145"/>
      <c r="O8" s="145"/>
      <c r="P8" s="145"/>
      <c r="Q8" s="145"/>
      <c r="R8" s="144">
        <v>3900.8199999999997</v>
      </c>
      <c r="S8" s="144">
        <v>4233.9054999999998</v>
      </c>
    </row>
    <row r="9" spans="1:21" ht="15">
      <c r="A9" s="143" t="s">
        <v>37</v>
      </c>
      <c r="B9" s="145"/>
      <c r="C9" s="145"/>
      <c r="D9" s="145"/>
      <c r="E9" s="145">
        <v>0</v>
      </c>
      <c r="F9" s="145"/>
      <c r="G9" s="145"/>
      <c r="H9" s="145"/>
      <c r="I9" s="373">
        <v>983.95093558456438</v>
      </c>
      <c r="J9" s="145"/>
      <c r="K9" s="145"/>
      <c r="L9" s="145"/>
      <c r="M9" s="145"/>
      <c r="N9" s="145"/>
      <c r="O9" s="145"/>
      <c r="P9" s="145"/>
      <c r="Q9" s="145"/>
      <c r="R9" s="144">
        <f>SUM(B9:Q9)</f>
        <v>983.95093558456438</v>
      </c>
      <c r="S9" s="144">
        <f>SUM(R9)</f>
        <v>983.95093558456438</v>
      </c>
    </row>
    <row r="10" spans="1:21">
      <c r="A10" s="143" t="s">
        <v>39</v>
      </c>
      <c r="B10" s="145">
        <v>128</v>
      </c>
      <c r="C10" s="145">
        <v>22.990000000000002</v>
      </c>
      <c r="D10" s="145">
        <v>80.650000000000006</v>
      </c>
      <c r="E10" s="145">
        <v>231.64000000000001</v>
      </c>
      <c r="F10" s="145">
        <v>196.64</v>
      </c>
      <c r="G10" s="145">
        <v>337.09</v>
      </c>
      <c r="H10" s="145">
        <v>1166.27</v>
      </c>
      <c r="I10" s="144">
        <v>1700</v>
      </c>
      <c r="J10" s="145">
        <v>275.82</v>
      </c>
      <c r="K10" s="145">
        <v>823.27</v>
      </c>
      <c r="L10" s="145">
        <v>159.34</v>
      </c>
      <c r="M10" s="145"/>
      <c r="N10" s="145"/>
      <c r="O10" s="145"/>
      <c r="P10" s="145"/>
      <c r="Q10" s="145"/>
      <c r="R10" s="144">
        <v>3190.0699999999997</v>
      </c>
      <c r="S10" s="144">
        <v>3423.1744999999996</v>
      </c>
    </row>
    <row r="11" spans="1:21">
      <c r="A11" s="140" t="s">
        <v>41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2"/>
    </row>
    <row r="12" spans="1:21" ht="15">
      <c r="A12" s="143" t="s">
        <v>42</v>
      </c>
      <c r="B12" s="145"/>
      <c r="C12" s="145"/>
      <c r="D12" s="145"/>
      <c r="E12" s="145"/>
      <c r="F12" s="145"/>
      <c r="G12" s="145"/>
      <c r="H12" s="145"/>
      <c r="I12" s="374">
        <v>1470099.0444546337</v>
      </c>
      <c r="J12" s="145"/>
      <c r="K12" s="145"/>
      <c r="L12" s="145"/>
      <c r="M12" s="145"/>
      <c r="N12" s="145"/>
      <c r="O12" s="145"/>
      <c r="P12" s="145"/>
      <c r="Q12" s="145"/>
      <c r="R12" s="144">
        <f>SUM(B12:Q12)</f>
        <v>1470099.0444546337</v>
      </c>
      <c r="S12" s="144">
        <v>0</v>
      </c>
    </row>
    <row r="13" spans="1:21">
      <c r="A13" s="143" t="s">
        <v>44</v>
      </c>
      <c r="B13" s="145">
        <v>1001302</v>
      </c>
      <c r="C13" s="145">
        <v>198102</v>
      </c>
      <c r="D13" s="145">
        <v>729307</v>
      </c>
      <c r="E13" s="145">
        <v>1928711</v>
      </c>
      <c r="F13" s="145">
        <v>1510268</v>
      </c>
      <c r="G13" s="145">
        <v>2414745</v>
      </c>
      <c r="H13" s="145">
        <v>8611911</v>
      </c>
      <c r="I13" s="144">
        <v>12536924</v>
      </c>
      <c r="J13" s="145">
        <v>2201722</v>
      </c>
      <c r="K13" s="145">
        <v>6483789</v>
      </c>
      <c r="L13" s="145">
        <v>1587209</v>
      </c>
      <c r="M13" s="145"/>
      <c r="N13" s="145"/>
      <c r="O13" s="145"/>
      <c r="P13" s="145"/>
      <c r="Q13" s="145"/>
      <c r="R13" s="144">
        <v>24738355</v>
      </c>
      <c r="S13" s="144">
        <v>27597924.759999998</v>
      </c>
    </row>
    <row r="14" spans="1:21">
      <c r="A14" s="146" t="s">
        <v>46</v>
      </c>
      <c r="B14" s="145">
        <v>14213219</v>
      </c>
      <c r="C14" s="145">
        <v>1685757</v>
      </c>
      <c r="D14" s="145">
        <v>9465492</v>
      </c>
      <c r="E14" s="145">
        <v>25364468</v>
      </c>
      <c r="F14" s="145">
        <v>11684755</v>
      </c>
      <c r="G14" s="145">
        <v>27920650</v>
      </c>
      <c r="H14" s="145">
        <v>105355977</v>
      </c>
      <c r="I14" s="144">
        <v>144961382</v>
      </c>
      <c r="J14" s="145">
        <v>24969937</v>
      </c>
      <c r="K14" s="145">
        <v>74450916</v>
      </c>
      <c r="L14" s="145">
        <v>14066296</v>
      </c>
      <c r="M14" s="145"/>
      <c r="N14" s="145"/>
      <c r="O14" s="145"/>
      <c r="P14" s="145"/>
      <c r="Q14" s="145"/>
      <c r="R14" s="144">
        <v>283812999</v>
      </c>
      <c r="S14" s="144">
        <v>317926001.20999998</v>
      </c>
    </row>
    <row r="15" spans="1:21" ht="15">
      <c r="A15" s="146" t="s">
        <v>48</v>
      </c>
      <c r="B15" s="145"/>
      <c r="C15" s="145"/>
      <c r="D15" s="145"/>
      <c r="E15" s="145"/>
      <c r="F15" s="145"/>
      <c r="G15" s="145"/>
      <c r="H15" s="145"/>
      <c r="I15" s="373">
        <v>143527.77414747886</v>
      </c>
      <c r="J15" s="145"/>
      <c r="K15" s="145"/>
      <c r="L15" s="145"/>
      <c r="M15" s="145"/>
      <c r="N15" s="145"/>
      <c r="O15" s="145"/>
      <c r="P15" s="145"/>
      <c r="Q15" s="145"/>
      <c r="R15" s="144">
        <f>SUM(B15:Q15)</f>
        <v>143527.77414747886</v>
      </c>
      <c r="S15" s="144">
        <v>0</v>
      </c>
    </row>
    <row r="16" spans="1:21">
      <c r="A16" s="146" t="s">
        <v>50</v>
      </c>
      <c r="B16" s="145">
        <v>91978</v>
      </c>
      <c r="C16" s="145">
        <v>18392</v>
      </c>
      <c r="D16" s="145">
        <v>55919</v>
      </c>
      <c r="E16" s="145">
        <v>166289</v>
      </c>
      <c r="F16" s="145">
        <v>127948</v>
      </c>
      <c r="G16" s="145">
        <v>164234</v>
      </c>
      <c r="H16" s="145">
        <v>595523</v>
      </c>
      <c r="I16" s="144">
        <v>887705</v>
      </c>
      <c r="J16" s="145">
        <v>158517</v>
      </c>
      <c r="K16" s="145">
        <v>550574</v>
      </c>
      <c r="L16" s="145">
        <v>125264</v>
      </c>
      <c r="M16" s="145"/>
      <c r="N16" s="145"/>
      <c r="O16" s="145"/>
      <c r="P16" s="145"/>
      <c r="Q16" s="145"/>
      <c r="R16" s="144">
        <v>1888349</v>
      </c>
      <c r="S16" s="144">
        <v>2098434.81</v>
      </c>
    </row>
    <row r="17" spans="1:19" ht="15">
      <c r="A17" s="146" t="s">
        <v>52</v>
      </c>
      <c r="B17" s="145"/>
      <c r="C17" s="145"/>
      <c r="D17" s="145"/>
      <c r="E17" s="145"/>
      <c r="F17" s="145"/>
      <c r="G17" s="145"/>
      <c r="H17" s="145"/>
      <c r="I17" s="373">
        <v>52471.828693403535</v>
      </c>
      <c r="J17" s="145"/>
      <c r="K17" s="145"/>
      <c r="L17" s="145"/>
      <c r="M17" s="145"/>
      <c r="N17" s="145"/>
      <c r="O17" s="145"/>
      <c r="P17" s="145"/>
      <c r="Q17" s="145"/>
      <c r="R17" s="144">
        <f>SUM(B17:Q17)</f>
        <v>52471.828693403535</v>
      </c>
      <c r="S17" s="144">
        <v>0</v>
      </c>
    </row>
    <row r="18" spans="1:19">
      <c r="A18" s="146" t="s">
        <v>54</v>
      </c>
      <c r="B18" s="145">
        <v>17883</v>
      </c>
      <c r="C18" s="145">
        <v>3527</v>
      </c>
      <c r="D18" s="145">
        <v>15657</v>
      </c>
      <c r="E18" s="145">
        <v>37067</v>
      </c>
      <c r="F18" s="145">
        <v>27982</v>
      </c>
      <c r="G18" s="145">
        <v>49416</v>
      </c>
      <c r="H18" s="145">
        <v>170655</v>
      </c>
      <c r="I18" s="144">
        <v>248053</v>
      </c>
      <c r="J18" s="145">
        <v>43915</v>
      </c>
      <c r="K18" s="145">
        <v>119241</v>
      </c>
      <c r="L18" s="145">
        <v>29086</v>
      </c>
      <c r="M18" s="145"/>
      <c r="N18" s="145"/>
      <c r="O18" s="145"/>
      <c r="P18" s="145"/>
      <c r="Q18" s="145"/>
      <c r="R18" s="144">
        <v>477362</v>
      </c>
      <c r="S18" s="144">
        <v>534283.63</v>
      </c>
    </row>
    <row r="19" spans="1:19">
      <c r="A19" s="146" t="s">
        <v>56</v>
      </c>
      <c r="B19" s="145">
        <v>6.5</v>
      </c>
      <c r="C19" s="145">
        <v>11</v>
      </c>
      <c r="D19" s="145">
        <v>12.5</v>
      </c>
      <c r="E19" s="145">
        <v>10</v>
      </c>
      <c r="F19" s="145">
        <v>7.5</v>
      </c>
      <c r="G19" s="145">
        <v>9.5</v>
      </c>
      <c r="H19" s="145">
        <v>12.5</v>
      </c>
      <c r="I19" s="144">
        <v>9.8333333333333339</v>
      </c>
      <c r="J19" s="145">
        <v>10.5</v>
      </c>
      <c r="K19" s="145">
        <v>11</v>
      </c>
      <c r="L19" s="145">
        <v>10.5</v>
      </c>
      <c r="M19" s="145"/>
      <c r="N19" s="145"/>
      <c r="O19" s="145"/>
      <c r="P19" s="145"/>
      <c r="Q19" s="145"/>
      <c r="R19" s="144">
        <v>10.166666666666666</v>
      </c>
      <c r="S19" s="144">
        <v>8.261904761904761</v>
      </c>
    </row>
    <row r="20" spans="1:19">
      <c r="A20" s="147" t="s">
        <v>58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2"/>
    </row>
    <row r="21" spans="1:19" ht="15">
      <c r="A21" s="347" t="s">
        <v>59</v>
      </c>
      <c r="B21" s="348"/>
      <c r="C21" s="348"/>
      <c r="D21" s="348"/>
      <c r="E21" s="349"/>
      <c r="F21" s="349"/>
      <c r="G21" s="349"/>
      <c r="H21" s="349"/>
      <c r="I21" s="375">
        <v>1249015.4479623334</v>
      </c>
      <c r="J21" s="148"/>
      <c r="K21" s="148"/>
      <c r="L21" s="148"/>
      <c r="M21" s="148"/>
      <c r="N21" s="148"/>
      <c r="O21" s="148"/>
      <c r="P21" s="148"/>
      <c r="Q21" s="148"/>
      <c r="R21" s="144">
        <f>SUM(B21:Q21)</f>
        <v>1249015.4479623334</v>
      </c>
      <c r="S21" s="144">
        <f>SUM(R21,'PG&amp;E 2022'!L21)</f>
        <v>1249015.4479623334</v>
      </c>
    </row>
    <row r="22" spans="1:19">
      <c r="A22" s="347" t="s">
        <v>61</v>
      </c>
      <c r="B22" s="148">
        <v>1251500.48</v>
      </c>
      <c r="C22" s="148">
        <v>156961.78999999998</v>
      </c>
      <c r="D22" s="148">
        <v>844671.5</v>
      </c>
      <c r="E22" s="148">
        <v>2253133.77</v>
      </c>
      <c r="F22" s="148">
        <v>1079927.4300000002</v>
      </c>
      <c r="G22" s="148">
        <v>2542162.66</v>
      </c>
      <c r="H22" s="148">
        <v>9775760.7200000007</v>
      </c>
      <c r="I22" s="144">
        <v>13397850.810000001</v>
      </c>
      <c r="J22" s="148">
        <v>2317068.7800000003</v>
      </c>
      <c r="K22" s="148">
        <v>6701424.5300000003</v>
      </c>
      <c r="L22" s="148">
        <v>1202017.25</v>
      </c>
      <c r="M22" s="148"/>
      <c r="N22" s="148"/>
      <c r="O22" s="148"/>
      <c r="P22" s="148"/>
      <c r="Q22" s="148"/>
      <c r="R22" s="144">
        <v>25871495.140000001</v>
      </c>
      <c r="S22" s="144">
        <v>28729911.596890338</v>
      </c>
    </row>
    <row r="23" spans="1:19">
      <c r="A23" s="147" t="s">
        <v>63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1:19">
      <c r="A24" s="146" t="s">
        <v>64</v>
      </c>
      <c r="B24" s="148">
        <v>43000000</v>
      </c>
      <c r="C24" s="148">
        <v>43000000</v>
      </c>
      <c r="D24" s="148">
        <v>43000000</v>
      </c>
      <c r="E24" s="148">
        <v>43000000</v>
      </c>
      <c r="F24" s="148">
        <v>43000000</v>
      </c>
      <c r="G24" s="148">
        <v>43000000</v>
      </c>
      <c r="H24" s="148">
        <v>60750000</v>
      </c>
      <c r="I24" s="148">
        <v>60750000</v>
      </c>
      <c r="J24" s="148">
        <v>60750000</v>
      </c>
      <c r="K24" s="148">
        <v>60750000</v>
      </c>
      <c r="L24" s="148">
        <v>60750000</v>
      </c>
      <c r="M24" s="148"/>
      <c r="N24" s="148"/>
      <c r="O24" s="148"/>
      <c r="P24" s="148"/>
      <c r="Q24" s="148"/>
      <c r="R24" s="144">
        <v>60750000</v>
      </c>
      <c r="S24" s="144">
        <v>60750000</v>
      </c>
    </row>
    <row r="25" spans="1:19">
      <c r="A25" s="146" t="s">
        <v>66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148">
        <v>2337</v>
      </c>
      <c r="H25" s="148">
        <v>4264</v>
      </c>
      <c r="I25" s="144">
        <v>6601</v>
      </c>
      <c r="J25" s="148">
        <v>0</v>
      </c>
      <c r="K25" s="148">
        <v>54979</v>
      </c>
      <c r="L25" s="148">
        <v>577856</v>
      </c>
      <c r="M25" s="148"/>
      <c r="N25" s="148"/>
      <c r="O25" s="148"/>
      <c r="P25" s="148"/>
      <c r="Q25" s="148"/>
      <c r="R25" s="144">
        <v>639436</v>
      </c>
      <c r="S25" s="144">
        <v>639436</v>
      </c>
    </row>
    <row r="26" spans="1:19">
      <c r="A26" s="146" t="s">
        <v>68</v>
      </c>
      <c r="B26" s="148">
        <v>788445.3</v>
      </c>
      <c r="C26" s="148">
        <v>65403.21</v>
      </c>
      <c r="D26" s="148">
        <v>232322.89</v>
      </c>
      <c r="E26" s="148">
        <v>1086171.3999999999</v>
      </c>
      <c r="F26" s="148">
        <v>635536.69999999995</v>
      </c>
      <c r="G26" s="148">
        <v>1469022.42</v>
      </c>
      <c r="H26" s="148">
        <v>5569238.2800000003</v>
      </c>
      <c r="I26" s="144">
        <v>7673797.4000000004</v>
      </c>
      <c r="J26" s="148">
        <v>1139598.67</v>
      </c>
      <c r="K26" s="148">
        <v>3961523.01</v>
      </c>
      <c r="L26" s="148">
        <v>432415.77</v>
      </c>
      <c r="M26" s="148"/>
      <c r="N26" s="148"/>
      <c r="O26" s="148"/>
      <c r="P26" s="148"/>
      <c r="Q26" s="148"/>
      <c r="R26" s="144">
        <v>14293506.25</v>
      </c>
      <c r="S26" s="144">
        <v>16226951.858750001</v>
      </c>
    </row>
    <row r="27" spans="1:19">
      <c r="A27" s="146" t="s">
        <v>70</v>
      </c>
      <c r="B27" s="148">
        <v>1216841.98</v>
      </c>
      <c r="C27" s="148">
        <v>568879.32000000007</v>
      </c>
      <c r="D27" s="148">
        <v>679457.77</v>
      </c>
      <c r="E27" s="148">
        <v>2465179.0700000003</v>
      </c>
      <c r="F27" s="148">
        <v>3455678.04</v>
      </c>
      <c r="G27" s="148">
        <v>4483274.6500000004</v>
      </c>
      <c r="H27" s="148">
        <v>10366681.93</v>
      </c>
      <c r="I27" s="144">
        <v>18305634.620000001</v>
      </c>
      <c r="J27" s="148">
        <v>2024157.91</v>
      </c>
      <c r="K27" s="148">
        <v>7849928.75</v>
      </c>
      <c r="L27" s="148">
        <v>5056456.16</v>
      </c>
      <c r="M27" s="148"/>
      <c r="N27" s="148"/>
      <c r="O27" s="148"/>
      <c r="P27" s="148"/>
      <c r="Q27" s="148"/>
      <c r="R27" s="144">
        <v>35701356.510000005</v>
      </c>
      <c r="S27" s="144">
        <v>53604428.400000006</v>
      </c>
    </row>
    <row r="28" spans="1:19">
      <c r="A28" s="146" t="s">
        <v>72</v>
      </c>
      <c r="B28" s="148">
        <v>410955</v>
      </c>
      <c r="C28" s="148">
        <v>421977.97</v>
      </c>
      <c r="D28" s="148">
        <v>299284.56</v>
      </c>
      <c r="E28" s="148">
        <v>1132217.53</v>
      </c>
      <c r="F28" s="148">
        <v>544544.49</v>
      </c>
      <c r="G28" s="148">
        <v>487525</v>
      </c>
      <c r="H28" s="148">
        <v>610004.52</v>
      </c>
      <c r="I28" s="144">
        <v>1642074.01</v>
      </c>
      <c r="J28" s="148">
        <v>490821.1</v>
      </c>
      <c r="K28" s="148">
        <v>573482.44999999995</v>
      </c>
      <c r="L28" s="148">
        <v>1349225.97</v>
      </c>
      <c r="M28" s="148"/>
      <c r="N28" s="148"/>
      <c r="O28" s="148"/>
      <c r="P28" s="148"/>
      <c r="Q28" s="148"/>
      <c r="R28" s="144">
        <v>5187821.0599999996</v>
      </c>
      <c r="S28" s="144">
        <v>10591952</v>
      </c>
    </row>
    <row r="29" spans="1:19">
      <c r="A29" s="149" t="s">
        <v>74</v>
      </c>
      <c r="B29" s="148">
        <v>41372203.020000003</v>
      </c>
      <c r="C29" s="148">
        <v>42009142.710000001</v>
      </c>
      <c r="D29" s="148">
        <v>42021257.670000002</v>
      </c>
      <c r="E29" s="148">
        <v>39402603.399999999</v>
      </c>
      <c r="F29" s="148">
        <v>38999777.469999999</v>
      </c>
      <c r="G29" s="148">
        <v>38026863.350000001</v>
      </c>
      <c r="H29" s="148">
        <v>49769049.549999997</v>
      </c>
      <c r="I29" s="148">
        <v>40795690.369999997</v>
      </c>
      <c r="J29" s="148">
        <v>58235020.990000002</v>
      </c>
      <c r="K29" s="148">
        <v>52271609.799999997</v>
      </c>
      <c r="L29" s="148">
        <v>53766461.869999997</v>
      </c>
      <c r="M29" s="148"/>
      <c r="N29" s="148"/>
      <c r="O29" s="148"/>
      <c r="P29" s="148"/>
      <c r="Q29" s="148"/>
      <c r="R29" s="148">
        <v>19221386.429999992</v>
      </c>
      <c r="S29" s="148">
        <v>-4085816.400000006</v>
      </c>
    </row>
    <row r="32" spans="1:19">
      <c r="B32" s="15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3196-832C-4913-86A1-C849395FCB86}">
  <dimension ref="A1:W36"/>
  <sheetViews>
    <sheetView zoomScale="85" zoomScaleNormal="85" workbookViewId="0">
      <pane xSplit="1" topLeftCell="N1" activePane="topRight" state="frozen"/>
      <selection pane="topRight" activeCell="R7" sqref="R7"/>
    </sheetView>
  </sheetViews>
  <sheetFormatPr defaultColWidth="19.7109375" defaultRowHeight="15" customHeight="1"/>
  <cols>
    <col min="1" max="1" width="47.28515625" bestFit="1" customWidth="1"/>
    <col min="19" max="19" width="21.85546875" bestFit="1" customWidth="1"/>
  </cols>
  <sheetData>
    <row r="1" spans="1:23" ht="15" customHeight="1">
      <c r="A1" s="225" t="s">
        <v>18</v>
      </c>
      <c r="B1" s="226" t="s">
        <v>76</v>
      </c>
      <c r="C1" s="226" t="s">
        <v>77</v>
      </c>
      <c r="D1" s="226" t="s">
        <v>78</v>
      </c>
      <c r="E1" s="226" t="s">
        <v>114</v>
      </c>
      <c r="F1" s="226" t="s">
        <v>80</v>
      </c>
      <c r="G1" s="226" t="s">
        <v>81</v>
      </c>
      <c r="H1" s="226" t="s">
        <v>82</v>
      </c>
      <c r="I1" s="226" t="s">
        <v>115</v>
      </c>
      <c r="J1" s="226" t="s">
        <v>84</v>
      </c>
      <c r="K1" s="355" t="s">
        <v>85</v>
      </c>
      <c r="L1" s="226" t="s">
        <v>86</v>
      </c>
      <c r="M1" s="226" t="s">
        <v>116</v>
      </c>
      <c r="N1" s="226" t="s">
        <v>88</v>
      </c>
      <c r="O1" s="226" t="s">
        <v>89</v>
      </c>
      <c r="P1" s="226" t="s">
        <v>90</v>
      </c>
      <c r="Q1" s="226" t="s">
        <v>117</v>
      </c>
      <c r="R1" s="226" t="s">
        <v>8</v>
      </c>
      <c r="S1" s="227" t="s">
        <v>0</v>
      </c>
      <c r="T1" s="311"/>
      <c r="U1" s="313"/>
      <c r="V1" s="311"/>
      <c r="W1" s="312"/>
    </row>
    <row r="2" spans="1:23" ht="15" customHeight="1">
      <c r="A2" s="228" t="s">
        <v>23</v>
      </c>
      <c r="B2" s="229"/>
      <c r="C2" s="229"/>
      <c r="D2" s="229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1"/>
      <c r="T2" s="315"/>
      <c r="U2" s="315"/>
      <c r="V2" s="315"/>
      <c r="W2" s="316"/>
    </row>
    <row r="3" spans="1:23" ht="15" customHeight="1">
      <c r="A3" s="232" t="s">
        <v>25</v>
      </c>
      <c r="B3" s="233">
        <v>5</v>
      </c>
      <c r="C3" s="234"/>
      <c r="D3" s="235">
        <v>2</v>
      </c>
      <c r="E3" s="235">
        <v>7</v>
      </c>
      <c r="F3" s="234">
        <v>1</v>
      </c>
      <c r="G3" s="235">
        <v>4</v>
      </c>
      <c r="H3" s="235">
        <v>2</v>
      </c>
      <c r="I3" s="235">
        <v>7</v>
      </c>
      <c r="J3" s="235">
        <v>2</v>
      </c>
      <c r="K3" s="235">
        <v>6</v>
      </c>
      <c r="L3" s="235">
        <v>0</v>
      </c>
      <c r="M3" s="235"/>
      <c r="N3" s="235"/>
      <c r="O3" s="235"/>
      <c r="P3" s="235"/>
      <c r="Q3" s="235"/>
      <c r="R3" s="236">
        <v>22</v>
      </c>
      <c r="S3" s="237">
        <v>30</v>
      </c>
      <c r="T3" s="317"/>
      <c r="U3" s="317"/>
      <c r="V3" s="318"/>
      <c r="W3" s="319"/>
    </row>
    <row r="4" spans="1:23" ht="15" customHeight="1">
      <c r="A4" s="10" t="s">
        <v>28</v>
      </c>
      <c r="B4" s="238">
        <v>157</v>
      </c>
      <c r="C4" s="239">
        <v>28</v>
      </c>
      <c r="D4" s="240">
        <v>414</v>
      </c>
      <c r="E4" s="240">
        <v>599</v>
      </c>
      <c r="F4" s="240">
        <v>330</v>
      </c>
      <c r="G4" s="240">
        <v>819</v>
      </c>
      <c r="H4" s="240">
        <v>305</v>
      </c>
      <c r="I4" s="235">
        <v>1454</v>
      </c>
      <c r="J4" s="240">
        <v>664</v>
      </c>
      <c r="K4" s="240">
        <v>722</v>
      </c>
      <c r="L4" s="240">
        <v>855</v>
      </c>
      <c r="M4" s="240"/>
      <c r="N4" s="240"/>
      <c r="O4" s="240"/>
      <c r="P4" s="240"/>
      <c r="Q4" s="240"/>
      <c r="R4" s="236">
        <v>4294</v>
      </c>
      <c r="S4" s="241">
        <v>5966</v>
      </c>
      <c r="T4" s="320"/>
      <c r="U4" s="320"/>
      <c r="V4" s="318"/>
      <c r="W4" s="321"/>
    </row>
    <row r="5" spans="1:23" ht="15" customHeight="1">
      <c r="A5" s="242" t="s">
        <v>95</v>
      </c>
      <c r="B5" s="243">
        <v>418</v>
      </c>
      <c r="C5" s="244">
        <v>185</v>
      </c>
      <c r="D5" s="245">
        <v>13</v>
      </c>
      <c r="E5" s="245">
        <v>616</v>
      </c>
      <c r="F5" s="245">
        <v>554</v>
      </c>
      <c r="G5" s="245">
        <v>463</v>
      </c>
      <c r="H5" s="245">
        <v>567</v>
      </c>
      <c r="I5" s="235">
        <v>1584</v>
      </c>
      <c r="J5" s="245">
        <v>606</v>
      </c>
      <c r="K5" s="245">
        <v>737</v>
      </c>
      <c r="L5" s="245">
        <v>811</v>
      </c>
      <c r="M5" s="245"/>
      <c r="N5" s="246"/>
      <c r="O5" s="245"/>
      <c r="P5" s="245"/>
      <c r="Q5" s="245"/>
      <c r="R5" s="236">
        <v>4354</v>
      </c>
      <c r="S5" s="247">
        <v>5586</v>
      </c>
      <c r="T5" s="322"/>
      <c r="U5" s="322"/>
      <c r="V5" s="318"/>
      <c r="W5" s="323"/>
    </row>
    <row r="6" spans="1:23" ht="15" customHeight="1">
      <c r="A6" s="228" t="s">
        <v>32</v>
      </c>
      <c r="B6" s="229"/>
      <c r="C6" s="248"/>
      <c r="D6" s="229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49"/>
      <c r="S6" s="250"/>
      <c r="T6" s="315"/>
      <c r="U6" s="315"/>
      <c r="V6" s="324"/>
      <c r="W6" s="325"/>
    </row>
    <row r="7" spans="1:23" ht="15" customHeight="1">
      <c r="A7" s="232" t="s">
        <v>118</v>
      </c>
      <c r="B7" s="251"/>
      <c r="C7" s="234"/>
      <c r="D7" s="235"/>
      <c r="E7" s="251">
        <v>0</v>
      </c>
      <c r="F7" s="234"/>
      <c r="G7" s="235"/>
      <c r="H7" s="235">
        <v>318.45</v>
      </c>
      <c r="I7" s="251">
        <v>318.45</v>
      </c>
      <c r="J7" s="235"/>
      <c r="K7" s="235"/>
      <c r="L7" s="235"/>
      <c r="M7" s="235"/>
      <c r="N7" s="252"/>
      <c r="O7" s="235"/>
      <c r="P7" s="235"/>
      <c r="Q7" s="235"/>
      <c r="R7" s="253">
        <v>318.45</v>
      </c>
      <c r="S7" s="254">
        <v>324.58</v>
      </c>
      <c r="T7" s="317"/>
      <c r="U7" s="328"/>
      <c r="V7" s="326"/>
      <c r="W7" s="327"/>
    </row>
    <row r="8" spans="1:23" ht="15" customHeight="1">
      <c r="A8" s="10" t="s">
        <v>35</v>
      </c>
      <c r="B8" s="238">
        <v>37.69</v>
      </c>
      <c r="C8" s="239">
        <v>688.65</v>
      </c>
      <c r="D8" s="240">
        <v>1.26</v>
      </c>
      <c r="E8" s="251">
        <v>727.59999999999991</v>
      </c>
      <c r="F8" s="240">
        <v>98.01</v>
      </c>
      <c r="G8" s="240">
        <v>38.31</v>
      </c>
      <c r="H8" s="240">
        <v>54.71</v>
      </c>
      <c r="I8" s="251">
        <v>191.03</v>
      </c>
      <c r="J8" s="240">
        <v>53.43</v>
      </c>
      <c r="K8" s="240">
        <v>123.81</v>
      </c>
      <c r="L8" s="240">
        <v>208.91</v>
      </c>
      <c r="M8" s="240"/>
      <c r="N8" s="240"/>
      <c r="O8" s="240"/>
      <c r="P8" s="240"/>
      <c r="Q8" s="240"/>
      <c r="R8" s="253">
        <v>1304.78</v>
      </c>
      <c r="S8" s="255">
        <v>1400.94</v>
      </c>
      <c r="T8" s="320"/>
      <c r="U8" s="320"/>
      <c r="V8" s="326"/>
      <c r="W8" s="329"/>
    </row>
    <row r="9" spans="1:23" ht="15" customHeight="1">
      <c r="A9" s="10" t="s">
        <v>119</v>
      </c>
      <c r="B9" s="251"/>
      <c r="C9" s="234"/>
      <c r="D9" s="240"/>
      <c r="E9" s="251">
        <v>0</v>
      </c>
      <c r="F9" s="234"/>
      <c r="G9" s="240"/>
      <c r="H9" s="240">
        <v>171.02</v>
      </c>
      <c r="I9" s="251">
        <v>171.02</v>
      </c>
      <c r="J9" s="240"/>
      <c r="K9" s="240"/>
      <c r="L9" s="240"/>
      <c r="M9" s="240"/>
      <c r="N9" s="256"/>
      <c r="O9" s="240"/>
      <c r="P9" s="240"/>
      <c r="Q9" s="240"/>
      <c r="R9" s="236">
        <v>171.02</v>
      </c>
      <c r="S9" s="255">
        <v>172.77</v>
      </c>
      <c r="T9" s="320"/>
      <c r="U9" s="330"/>
      <c r="V9" s="326"/>
      <c r="W9" s="329"/>
    </row>
    <row r="10" spans="1:23" ht="15" customHeight="1">
      <c r="A10" s="242" t="s">
        <v>39</v>
      </c>
      <c r="B10" s="243">
        <v>25.58</v>
      </c>
      <c r="C10" s="244">
        <v>244.88</v>
      </c>
      <c r="D10" s="245">
        <v>0.85</v>
      </c>
      <c r="E10" s="251">
        <v>271.31</v>
      </c>
      <c r="F10" s="245">
        <v>65.260000000000005</v>
      </c>
      <c r="G10" s="245">
        <v>25.11</v>
      </c>
      <c r="H10" s="245">
        <v>32.39</v>
      </c>
      <c r="I10" s="251">
        <v>122.76</v>
      </c>
      <c r="J10" s="245">
        <v>35.31</v>
      </c>
      <c r="K10" s="245">
        <v>252.62</v>
      </c>
      <c r="L10" s="245">
        <v>539.36699999999996</v>
      </c>
      <c r="M10" s="245"/>
      <c r="N10" s="245"/>
      <c r="O10" s="245"/>
      <c r="P10" s="245"/>
      <c r="Q10" s="245"/>
      <c r="R10" s="253">
        <v>1221.367</v>
      </c>
      <c r="S10" s="257">
        <v>1283.9369999999999</v>
      </c>
      <c r="T10" s="322"/>
      <c r="U10" s="322"/>
      <c r="V10" s="326"/>
      <c r="W10" s="331"/>
    </row>
    <row r="11" spans="1:23" ht="15" customHeight="1">
      <c r="A11" s="228" t="s">
        <v>41</v>
      </c>
      <c r="B11" s="229"/>
      <c r="C11" s="248"/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58"/>
      <c r="O11" s="230"/>
      <c r="P11" s="230"/>
      <c r="Q11" s="230"/>
      <c r="R11" s="249"/>
      <c r="S11" s="250"/>
      <c r="T11" s="315"/>
      <c r="U11" s="315"/>
      <c r="V11" s="324"/>
      <c r="W11" s="325"/>
    </row>
    <row r="12" spans="1:23" ht="15" customHeight="1">
      <c r="A12" s="232" t="s">
        <v>120</v>
      </c>
      <c r="B12" s="251">
        <v>144872.57999999999</v>
      </c>
      <c r="C12" s="302">
        <v>178343.34</v>
      </c>
      <c r="D12" s="302">
        <v>206098.88</v>
      </c>
      <c r="E12" s="259">
        <v>529314.80000000005</v>
      </c>
      <c r="F12" s="234">
        <v>170289.86</v>
      </c>
      <c r="G12" s="259">
        <v>117838.88</v>
      </c>
      <c r="H12" s="235">
        <v>45236.54</v>
      </c>
      <c r="I12" s="251">
        <v>333365.27999999997</v>
      </c>
      <c r="J12" s="235"/>
      <c r="K12" s="235"/>
      <c r="L12" s="235"/>
      <c r="M12" s="235"/>
      <c r="N12" s="252"/>
      <c r="O12" s="235"/>
      <c r="P12" s="235"/>
      <c r="Q12" s="235"/>
      <c r="R12" s="253">
        <v>862680.08000000007</v>
      </c>
      <c r="S12" s="254">
        <v>1015529.5900000001</v>
      </c>
      <c r="T12" s="317"/>
      <c r="U12" s="328"/>
      <c r="V12" s="326"/>
      <c r="W12" s="327"/>
    </row>
    <row r="13" spans="1:23" ht="15" customHeight="1">
      <c r="A13" s="10" t="s">
        <v>44</v>
      </c>
      <c r="B13" s="260">
        <v>164747.92000000001</v>
      </c>
      <c r="C13" s="261">
        <v>1177182</v>
      </c>
      <c r="D13" s="262">
        <v>5698.53</v>
      </c>
      <c r="E13" s="259">
        <v>1347628.45</v>
      </c>
      <c r="F13" s="259">
        <v>454901.69</v>
      </c>
      <c r="G13" s="259">
        <v>154593.51</v>
      </c>
      <c r="H13" s="303">
        <v>208344.92</v>
      </c>
      <c r="I13" s="251">
        <v>817840.12</v>
      </c>
      <c r="J13" s="240">
        <v>199317.27</v>
      </c>
      <c r="K13" s="240">
        <v>1062642.58</v>
      </c>
      <c r="L13" s="240">
        <v>2105822.66548</v>
      </c>
      <c r="M13" s="240"/>
      <c r="N13" s="256"/>
      <c r="O13" s="240"/>
      <c r="P13" s="240"/>
      <c r="Q13" s="240"/>
      <c r="R13" s="253">
        <v>5533251.0854799999</v>
      </c>
      <c r="S13" s="255">
        <v>6003875.24548</v>
      </c>
      <c r="T13" s="320"/>
      <c r="U13" s="332"/>
      <c r="V13" s="326"/>
      <c r="W13" s="329"/>
    </row>
    <row r="14" spans="1:23" ht="15" customHeight="1">
      <c r="A14" s="12" t="s">
        <v>46</v>
      </c>
      <c r="B14" s="260">
        <v>980414.87192000006</v>
      </c>
      <c r="C14" s="260">
        <v>11575230.606000001</v>
      </c>
      <c r="D14" s="260">
        <v>33087.374738999999</v>
      </c>
      <c r="E14" s="259">
        <v>12588732.852659002</v>
      </c>
      <c r="F14" s="259">
        <v>2639294.1152109997</v>
      </c>
      <c r="G14" s="259">
        <v>890458.6176</v>
      </c>
      <c r="H14" s="303">
        <v>1411842.7619999999</v>
      </c>
      <c r="I14" s="251">
        <v>4941595.4948109994</v>
      </c>
      <c r="J14" s="240">
        <v>1185937.7564999999</v>
      </c>
      <c r="K14" s="240">
        <v>9712553.1812000014</v>
      </c>
      <c r="L14" s="240">
        <v>21046344.708280001</v>
      </c>
      <c r="M14" s="240"/>
      <c r="N14" s="256"/>
      <c r="O14" s="240"/>
      <c r="P14" s="240"/>
      <c r="Q14" s="240"/>
      <c r="R14" s="253">
        <v>49475163.993450001</v>
      </c>
      <c r="S14" s="255">
        <v>52057008.13521</v>
      </c>
      <c r="T14" s="320"/>
      <c r="U14" s="332"/>
      <c r="V14" s="326"/>
      <c r="W14" s="329"/>
    </row>
    <row r="15" spans="1:23" ht="15" customHeight="1">
      <c r="A15" s="12" t="s">
        <v>121</v>
      </c>
      <c r="B15" s="234"/>
      <c r="C15" s="234"/>
      <c r="D15" s="240"/>
      <c r="E15" s="259">
        <v>0</v>
      </c>
      <c r="F15" s="234"/>
      <c r="G15" s="259"/>
      <c r="H15" s="303">
        <v>35029.760000000002</v>
      </c>
      <c r="I15" s="251">
        <v>35029.760000000002</v>
      </c>
      <c r="J15" s="240"/>
      <c r="K15" s="240"/>
      <c r="L15" s="240"/>
      <c r="M15" s="240"/>
      <c r="N15" s="240"/>
      <c r="O15" s="240"/>
      <c r="P15" s="240"/>
      <c r="Q15" s="240"/>
      <c r="R15" s="253">
        <v>35029.760000000002</v>
      </c>
      <c r="S15" s="255">
        <v>35711.82</v>
      </c>
      <c r="T15" s="320"/>
      <c r="U15" s="330"/>
      <c r="V15" s="326"/>
      <c r="W15" s="329"/>
    </row>
    <row r="16" spans="1:23" ht="15" customHeight="1">
      <c r="A16" s="12" t="s">
        <v>50</v>
      </c>
      <c r="B16" s="260">
        <v>16206.19</v>
      </c>
      <c r="C16" s="261">
        <v>531515.80000000005</v>
      </c>
      <c r="D16" s="262">
        <v>542.36</v>
      </c>
      <c r="E16" s="259">
        <v>548264.35</v>
      </c>
      <c r="F16" s="259">
        <v>56623.67</v>
      </c>
      <c r="G16" s="259">
        <v>16474.650000000001</v>
      </c>
      <c r="H16" s="303">
        <v>25556.28</v>
      </c>
      <c r="I16" s="251">
        <v>98654.6</v>
      </c>
      <c r="J16" s="240">
        <v>22976.25</v>
      </c>
      <c r="K16" s="240">
        <v>71310.880000000005</v>
      </c>
      <c r="L16" s="240">
        <v>132349.22077000001</v>
      </c>
      <c r="M16" s="240"/>
      <c r="N16" s="240"/>
      <c r="O16" s="240"/>
      <c r="P16" s="240"/>
      <c r="Q16" s="240"/>
      <c r="R16" s="253">
        <v>873555.30077000009</v>
      </c>
      <c r="S16" s="255">
        <v>914905.23077000014</v>
      </c>
      <c r="T16" s="320"/>
      <c r="U16" s="332"/>
      <c r="V16" s="326"/>
      <c r="W16" s="329"/>
    </row>
    <row r="17" spans="1:23" ht="15" customHeight="1">
      <c r="A17" s="12" t="s">
        <v>122</v>
      </c>
      <c r="B17" s="251"/>
      <c r="C17" s="234"/>
      <c r="D17" s="262"/>
      <c r="E17" s="259">
        <v>0</v>
      </c>
      <c r="F17" s="234"/>
      <c r="G17" s="259"/>
      <c r="H17" s="303">
        <v>7524.72</v>
      </c>
      <c r="I17" s="251">
        <v>7524.72</v>
      </c>
      <c r="J17" s="240"/>
      <c r="K17" s="240"/>
      <c r="L17" s="240"/>
      <c r="M17" s="240"/>
      <c r="N17" s="256"/>
      <c r="O17" s="240"/>
      <c r="P17" s="240"/>
      <c r="Q17" s="240"/>
      <c r="R17" s="253">
        <v>7524.72</v>
      </c>
      <c r="S17" s="255">
        <v>7604.17</v>
      </c>
      <c r="T17" s="320"/>
      <c r="U17" s="333"/>
      <c r="V17" s="326"/>
      <c r="W17" s="329"/>
    </row>
    <row r="18" spans="1:23" ht="15" customHeight="1">
      <c r="A18" s="12" t="s">
        <v>54</v>
      </c>
      <c r="B18" s="260">
        <v>4399.87</v>
      </c>
      <c r="C18" s="261">
        <v>123593.74</v>
      </c>
      <c r="D18" s="262">
        <v>145.47</v>
      </c>
      <c r="E18" s="259">
        <v>128139.08</v>
      </c>
      <c r="F18" s="259">
        <v>29179.51</v>
      </c>
      <c r="G18" s="259">
        <v>4318.1000000000004</v>
      </c>
      <c r="H18" s="303">
        <v>5570.65</v>
      </c>
      <c r="I18" s="251">
        <v>39068.26</v>
      </c>
      <c r="J18" s="240">
        <v>6073.62</v>
      </c>
      <c r="K18" s="240">
        <v>160550.79</v>
      </c>
      <c r="L18" s="240">
        <v>369080.08607999998</v>
      </c>
      <c r="M18" s="240"/>
      <c r="N18" s="240"/>
      <c r="O18" s="240"/>
      <c r="P18" s="240"/>
      <c r="Q18" s="240"/>
      <c r="R18" s="253">
        <v>702911.83608000004</v>
      </c>
      <c r="S18" s="255">
        <v>713674.42608</v>
      </c>
      <c r="T18" s="320"/>
      <c r="U18" s="332"/>
      <c r="V18" s="326"/>
      <c r="W18" s="329"/>
    </row>
    <row r="19" spans="1:23" ht="15" customHeight="1">
      <c r="A19" s="168" t="s">
        <v>56</v>
      </c>
      <c r="B19" s="263">
        <v>5.9509999999999996</v>
      </c>
      <c r="C19" s="264">
        <v>9.8330000000000002</v>
      </c>
      <c r="D19" s="265">
        <v>5.8063000000000002</v>
      </c>
      <c r="E19" s="265">
        <v>6.9</v>
      </c>
      <c r="F19" s="265">
        <v>5.8018999999999998</v>
      </c>
      <c r="G19" s="245">
        <v>5.76</v>
      </c>
      <c r="H19" s="245">
        <v>6.6</v>
      </c>
      <c r="I19" s="251">
        <v>5.9972959076781409</v>
      </c>
      <c r="J19" s="245">
        <v>5.95</v>
      </c>
      <c r="K19" s="245">
        <v>9.14</v>
      </c>
      <c r="L19" s="245">
        <v>9.99</v>
      </c>
      <c r="M19" s="245"/>
      <c r="N19" s="245"/>
      <c r="O19" s="245"/>
      <c r="P19" s="245"/>
      <c r="Q19" s="245"/>
      <c r="R19" s="253">
        <v>64.8322</v>
      </c>
      <c r="S19" s="257">
        <v>35.159100000000002</v>
      </c>
      <c r="T19" s="322"/>
      <c r="U19" s="334"/>
      <c r="V19" s="326"/>
      <c r="W19" s="331"/>
    </row>
    <row r="20" spans="1:23" ht="15" customHeight="1">
      <c r="A20" s="266" t="s">
        <v>58</v>
      </c>
      <c r="B20" s="229"/>
      <c r="C20" s="248"/>
      <c r="D20" s="229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49"/>
      <c r="S20" s="250"/>
      <c r="T20" s="315"/>
      <c r="U20" s="315"/>
      <c r="V20" s="324"/>
      <c r="W20" s="325"/>
    </row>
    <row r="21" spans="1:23" ht="15" customHeight="1">
      <c r="A21" s="267" t="s">
        <v>59</v>
      </c>
      <c r="B21" s="268">
        <v>95677.94</v>
      </c>
      <c r="C21" s="268">
        <v>86832.7</v>
      </c>
      <c r="D21" s="268">
        <v>63685.31</v>
      </c>
      <c r="E21" s="269">
        <v>246195.95</v>
      </c>
      <c r="F21" s="269">
        <v>33761.25</v>
      </c>
      <c r="G21" s="269">
        <v>43927.13</v>
      </c>
      <c r="H21" s="269">
        <v>226203.23</v>
      </c>
      <c r="I21" s="269">
        <v>303891.61</v>
      </c>
      <c r="J21" s="269"/>
      <c r="K21" s="269"/>
      <c r="L21" s="269"/>
      <c r="M21" s="269"/>
      <c r="N21" s="269"/>
      <c r="O21" s="269"/>
      <c r="P21" s="269"/>
      <c r="Q21" s="269"/>
      <c r="R21" s="253">
        <v>550087.56000000006</v>
      </c>
      <c r="S21" s="254">
        <v>642662.78</v>
      </c>
      <c r="T21" s="335"/>
      <c r="U21" s="334"/>
      <c r="V21" s="326"/>
      <c r="W21" s="327"/>
    </row>
    <row r="22" spans="1:23" ht="15" customHeight="1">
      <c r="A22" s="168" t="s">
        <v>61</v>
      </c>
      <c r="B22" s="270">
        <v>439200.95</v>
      </c>
      <c r="C22" s="270">
        <v>1482288.9</v>
      </c>
      <c r="D22" s="270">
        <v>13919.03</v>
      </c>
      <c r="E22" s="269">
        <v>1935408.88</v>
      </c>
      <c r="F22" s="271">
        <v>568201.37</v>
      </c>
      <c r="G22" s="271">
        <v>339083.77</v>
      </c>
      <c r="H22" s="271">
        <v>462242.48</v>
      </c>
      <c r="I22" s="269">
        <v>1369527.62</v>
      </c>
      <c r="J22" s="271">
        <v>481222.87</v>
      </c>
      <c r="K22" s="271"/>
      <c r="L22" s="271">
        <v>2251702.80907</v>
      </c>
      <c r="M22" s="271"/>
      <c r="N22" s="271"/>
      <c r="O22" s="271"/>
      <c r="P22" s="271"/>
      <c r="Q22" s="271"/>
      <c r="R22" s="253">
        <v>6037862.1790699996</v>
      </c>
      <c r="S22" s="257">
        <v>6955734.0190699995</v>
      </c>
      <c r="T22" s="336"/>
      <c r="U22" s="337"/>
      <c r="V22" s="326"/>
      <c r="W22" s="331"/>
    </row>
    <row r="23" spans="1:23" ht="15" customHeight="1">
      <c r="A23" s="266" t="s">
        <v>63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72"/>
      <c r="S23" s="273"/>
      <c r="T23" s="314"/>
      <c r="U23" s="314"/>
      <c r="V23" s="338"/>
      <c r="W23" s="339"/>
    </row>
    <row r="24" spans="1:23" ht="15" customHeight="1">
      <c r="A24" s="267" t="s">
        <v>64</v>
      </c>
      <c r="B24" s="274">
        <v>58546010.969999999</v>
      </c>
      <c r="C24" s="275">
        <v>58546010.969999999</v>
      </c>
      <c r="D24" s="275">
        <v>58546010.969999999</v>
      </c>
      <c r="E24" s="304">
        <v>58546010.969999999</v>
      </c>
      <c r="F24" s="275">
        <v>58546010.969999999</v>
      </c>
      <c r="G24" s="275">
        <v>58546010.969999999</v>
      </c>
      <c r="H24" s="275">
        <v>58546010.969999999</v>
      </c>
      <c r="I24" s="304">
        <v>58546010.969999999</v>
      </c>
      <c r="J24" s="275">
        <v>58546010.969999999</v>
      </c>
      <c r="K24" s="351">
        <v>58546010.969999999</v>
      </c>
      <c r="L24" s="275">
        <v>58546010.969999999</v>
      </c>
      <c r="M24" s="304">
        <v>58546010.969999999</v>
      </c>
      <c r="N24" s="275">
        <v>58546010.969999999</v>
      </c>
      <c r="O24" s="275">
        <v>58546010.969999999</v>
      </c>
      <c r="P24" s="275">
        <v>58546010.969999999</v>
      </c>
      <c r="Q24" s="304">
        <v>58546010.969999999</v>
      </c>
      <c r="R24" s="341">
        <v>58546010.969999999</v>
      </c>
      <c r="S24" s="342">
        <v>60000000</v>
      </c>
      <c r="T24" s="340"/>
      <c r="U24" s="343"/>
      <c r="V24" s="341"/>
      <c r="W24" s="342"/>
    </row>
    <row r="25" spans="1:23" ht="15" customHeight="1">
      <c r="A25" s="12" t="s">
        <v>66</v>
      </c>
      <c r="B25" s="276">
        <v>1342220.52</v>
      </c>
      <c r="C25" s="277">
        <v>629584.04</v>
      </c>
      <c r="D25" s="277">
        <v>294202.84000000003</v>
      </c>
      <c r="E25" s="305">
        <v>2266007.4</v>
      </c>
      <c r="F25" s="277">
        <v>7384.44</v>
      </c>
      <c r="G25" s="277">
        <v>1052759.71</v>
      </c>
      <c r="H25" s="277">
        <v>743307.51</v>
      </c>
      <c r="I25" s="305">
        <v>1803451.66</v>
      </c>
      <c r="J25" s="277">
        <v>1050245.8400000001</v>
      </c>
      <c r="K25" s="352">
        <v>1120522.24</v>
      </c>
      <c r="L25" s="277">
        <v>1380432.93</v>
      </c>
      <c r="M25" s="305" t="s">
        <v>24</v>
      </c>
      <c r="N25" s="277">
        <v>0</v>
      </c>
      <c r="O25" s="277">
        <v>0</v>
      </c>
      <c r="P25" s="277">
        <v>0</v>
      </c>
      <c r="Q25" s="305" t="s">
        <v>24</v>
      </c>
      <c r="R25" s="253">
        <v>7620660.0699999994</v>
      </c>
      <c r="S25" s="346">
        <v>7620660.0699999994</v>
      </c>
      <c r="T25" s="344"/>
      <c r="U25" s="344"/>
      <c r="V25" s="345"/>
      <c r="W25" s="342"/>
    </row>
    <row r="26" spans="1:23" ht="14.45">
      <c r="A26" s="12" t="s">
        <v>68</v>
      </c>
      <c r="B26" s="276"/>
      <c r="C26" s="276">
        <v>131670.79</v>
      </c>
      <c r="D26" s="276">
        <v>0</v>
      </c>
      <c r="E26" s="305">
        <v>131670.79</v>
      </c>
      <c r="F26" s="277">
        <v>2508.5</v>
      </c>
      <c r="G26" s="277">
        <v>989520.5</v>
      </c>
      <c r="H26" s="306">
        <v>4317.88</v>
      </c>
      <c r="I26" s="305">
        <v>996346.88</v>
      </c>
      <c r="J26" s="277">
        <v>640123.39</v>
      </c>
      <c r="K26" s="352">
        <v>755914.34</v>
      </c>
      <c r="L26" s="277">
        <v>889567.32</v>
      </c>
      <c r="M26" s="305" t="s">
        <v>24</v>
      </c>
      <c r="N26" s="277">
        <v>0</v>
      </c>
      <c r="O26" s="277">
        <v>0</v>
      </c>
      <c r="P26" s="277">
        <v>0</v>
      </c>
      <c r="Q26" s="305" t="s">
        <v>24</v>
      </c>
      <c r="R26" s="253">
        <v>3413622.7199999997</v>
      </c>
      <c r="S26" s="346">
        <v>3413622.7199999997</v>
      </c>
      <c r="T26" s="344"/>
      <c r="U26" s="344"/>
      <c r="V26" s="345"/>
      <c r="W26" s="342"/>
    </row>
    <row r="27" spans="1:23" ht="14.45">
      <c r="A27" s="12" t="s">
        <v>123</v>
      </c>
      <c r="B27" s="276">
        <v>0</v>
      </c>
      <c r="C27" s="277">
        <v>168446.87</v>
      </c>
      <c r="D27" s="277">
        <v>1690287.83</v>
      </c>
      <c r="E27" s="305">
        <v>1858734.7000000002</v>
      </c>
      <c r="F27" s="277">
        <v>1795326.13</v>
      </c>
      <c r="G27" s="277">
        <v>1287544.42</v>
      </c>
      <c r="H27" s="277">
        <v>1162048.8799999999</v>
      </c>
      <c r="I27" s="305">
        <v>4244919.43</v>
      </c>
      <c r="J27" s="277">
        <v>157011.49</v>
      </c>
      <c r="K27" s="353">
        <v>1795069.32</v>
      </c>
      <c r="L27" s="277">
        <v>952986.54000000015</v>
      </c>
      <c r="M27" s="305" t="s">
        <v>24</v>
      </c>
      <c r="N27" s="277">
        <v>0</v>
      </c>
      <c r="O27" s="277">
        <v>0</v>
      </c>
      <c r="P27" s="277">
        <v>0</v>
      </c>
      <c r="Q27" s="305" t="s">
        <v>24</v>
      </c>
      <c r="R27" s="253">
        <v>9008721.4800000004</v>
      </c>
      <c r="S27" s="346">
        <v>9946278.9800000004</v>
      </c>
      <c r="T27" s="344"/>
      <c r="U27" s="344"/>
      <c r="V27" s="345"/>
      <c r="W27" s="342"/>
    </row>
    <row r="28" spans="1:23" ht="14.45">
      <c r="A28" s="12" t="s">
        <v>72</v>
      </c>
      <c r="B28" s="276">
        <v>58813</v>
      </c>
      <c r="C28" s="277">
        <v>41235.82</v>
      </c>
      <c r="D28" s="277">
        <v>10149.16</v>
      </c>
      <c r="E28" s="305">
        <v>110197.98000000001</v>
      </c>
      <c r="F28" s="277">
        <v>52728.01</v>
      </c>
      <c r="G28" s="277">
        <v>14992.65</v>
      </c>
      <c r="H28" s="277">
        <v>5254.55</v>
      </c>
      <c r="I28" s="305">
        <v>72975.210000000006</v>
      </c>
      <c r="J28" s="277">
        <v>25849.26</v>
      </c>
      <c r="K28" s="352">
        <v>13520.57</v>
      </c>
      <c r="L28" s="277">
        <v>23245.260000000002</v>
      </c>
      <c r="M28" s="305" t="s">
        <v>24</v>
      </c>
      <c r="N28" s="277">
        <v>0</v>
      </c>
      <c r="O28" s="277">
        <v>0</v>
      </c>
      <c r="P28" s="277">
        <v>0</v>
      </c>
      <c r="Q28" s="305" t="s">
        <v>24</v>
      </c>
      <c r="R28" s="253">
        <v>245788.28000000003</v>
      </c>
      <c r="S28" s="346">
        <v>762219.81</v>
      </c>
      <c r="T28" s="344"/>
      <c r="U28" s="344"/>
      <c r="V28" s="345"/>
      <c r="W28" s="342"/>
    </row>
    <row r="29" spans="1:23" ht="14.45">
      <c r="A29" s="12" t="s">
        <v>74</v>
      </c>
      <c r="B29" s="307">
        <v>57144977.449999996</v>
      </c>
      <c r="C29" s="308">
        <v>56305710.719999999</v>
      </c>
      <c r="D29" s="308">
        <v>54311070.890000001</v>
      </c>
      <c r="E29" s="309">
        <v>54311070.890000001</v>
      </c>
      <c r="F29" s="308">
        <v>52455632.310000002</v>
      </c>
      <c r="G29" s="308">
        <v>50100335.530000001</v>
      </c>
      <c r="H29" s="277">
        <v>48189724.590000004</v>
      </c>
      <c r="I29" s="305">
        <v>48189724.590000004</v>
      </c>
      <c r="J29" s="277">
        <v>46956618</v>
      </c>
      <c r="K29" s="354">
        <v>44027505.869999997</v>
      </c>
      <c r="L29" s="277">
        <v>41670841.140000001</v>
      </c>
      <c r="M29" s="305" t="s">
        <v>24</v>
      </c>
      <c r="N29" s="277" t="s">
        <v>24</v>
      </c>
      <c r="O29" s="277" t="s">
        <v>24</v>
      </c>
      <c r="P29" s="277" t="s">
        <v>24</v>
      </c>
      <c r="Q29" s="305" t="s">
        <v>24</v>
      </c>
      <c r="R29" s="253">
        <v>41670841.140000001</v>
      </c>
      <c r="S29" s="346">
        <v>41670841.140000001</v>
      </c>
      <c r="T29" s="344"/>
      <c r="U29" s="344"/>
      <c r="V29" s="345"/>
      <c r="W29" s="342"/>
    </row>
    <row r="30" spans="1:23" ht="14.45"/>
    <row r="31" spans="1:23" ht="16.149999999999999">
      <c r="A31" s="366" t="s">
        <v>124</v>
      </c>
      <c r="B31" s="366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3" ht="16.149999999999999">
      <c r="A32" s="367" t="s">
        <v>125</v>
      </c>
      <c r="B32" s="367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ht="14.4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4.4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14.4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4.4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</sheetData>
  <mergeCells count="2">
    <mergeCell ref="A31:B31"/>
    <mergeCell ref="A32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FB27-75DF-429B-A99F-6CBD24701D67}">
  <dimension ref="A1:U29"/>
  <sheetViews>
    <sheetView topLeftCell="I1" workbookViewId="0">
      <selection activeCell="S22" sqref="S22"/>
    </sheetView>
  </sheetViews>
  <sheetFormatPr defaultColWidth="8.85546875" defaultRowHeight="14.45"/>
  <cols>
    <col min="1" max="1" width="47.140625" bestFit="1" customWidth="1"/>
    <col min="2" max="4" width="15.85546875" bestFit="1" customWidth="1"/>
    <col min="5" max="5" width="9.140625" bestFit="1" customWidth="1"/>
    <col min="6" max="8" width="15.85546875" bestFit="1" customWidth="1"/>
    <col min="9" max="9" width="10.7109375" customWidth="1"/>
    <col min="10" max="10" width="15.85546875" bestFit="1" customWidth="1"/>
    <col min="11" max="11" width="12.28515625" bestFit="1" customWidth="1"/>
    <col min="12" max="12" width="15.85546875" bestFit="1" customWidth="1"/>
    <col min="13" max="13" width="10.28515625" customWidth="1"/>
    <col min="14" max="16" width="15.85546875" bestFit="1" customWidth="1"/>
    <col min="17" max="17" width="9.140625" customWidth="1"/>
    <col min="18" max="19" width="15.85546875" bestFit="1" customWidth="1"/>
  </cols>
  <sheetData>
    <row r="1" spans="1:21" ht="28.9">
      <c r="A1" s="7" t="s">
        <v>18</v>
      </c>
      <c r="B1" s="152" t="s">
        <v>76</v>
      </c>
      <c r="C1" s="152" t="s">
        <v>77</v>
      </c>
      <c r="D1" s="153" t="s">
        <v>78</v>
      </c>
      <c r="E1" s="153" t="s">
        <v>79</v>
      </c>
      <c r="F1" s="152" t="s">
        <v>80</v>
      </c>
      <c r="G1" s="152" t="s">
        <v>81</v>
      </c>
      <c r="H1" s="152" t="s">
        <v>82</v>
      </c>
      <c r="I1" s="154" t="s">
        <v>83</v>
      </c>
      <c r="J1" s="152" t="s">
        <v>84</v>
      </c>
      <c r="K1" s="152" t="s">
        <v>85</v>
      </c>
      <c r="L1" s="152" t="s">
        <v>86</v>
      </c>
      <c r="M1" s="154" t="s">
        <v>87</v>
      </c>
      <c r="N1" s="152" t="s">
        <v>88</v>
      </c>
      <c r="O1" s="152" t="s">
        <v>89</v>
      </c>
      <c r="P1" s="152" t="s">
        <v>90</v>
      </c>
      <c r="Q1" s="154" t="s">
        <v>91</v>
      </c>
      <c r="R1" s="155" t="s">
        <v>8</v>
      </c>
      <c r="S1" s="156" t="s">
        <v>100</v>
      </c>
      <c r="T1" s="139"/>
      <c r="U1" s="139"/>
    </row>
    <row r="2" spans="1:21">
      <c r="A2" s="157" t="s">
        <v>23</v>
      </c>
      <c r="D2" s="51"/>
      <c r="E2" s="51"/>
      <c r="I2" s="158"/>
      <c r="M2" s="158"/>
      <c r="Q2" s="158"/>
      <c r="R2" s="52"/>
      <c r="S2" s="51"/>
    </row>
    <row r="3" spans="1:21">
      <c r="A3" s="143" t="s">
        <v>25</v>
      </c>
      <c r="B3">
        <v>0</v>
      </c>
      <c r="C3">
        <v>2</v>
      </c>
      <c r="D3" s="51">
        <v>1</v>
      </c>
      <c r="E3" s="51"/>
      <c r="F3">
        <v>2</v>
      </c>
      <c r="G3">
        <v>1</v>
      </c>
      <c r="H3">
        <v>0</v>
      </c>
      <c r="I3" s="158"/>
      <c r="J3">
        <v>0</v>
      </c>
      <c r="K3">
        <v>2</v>
      </c>
      <c r="L3">
        <v>0</v>
      </c>
      <c r="M3" s="158"/>
      <c r="Q3" s="158"/>
      <c r="R3" s="52">
        <v>8</v>
      </c>
      <c r="S3" s="51">
        <v>20</v>
      </c>
    </row>
    <row r="4" spans="1:21">
      <c r="A4" s="143" t="s">
        <v>28</v>
      </c>
      <c r="B4">
        <v>2</v>
      </c>
      <c r="C4">
        <v>5</v>
      </c>
      <c r="D4" s="51">
        <v>3</v>
      </c>
      <c r="E4" s="51"/>
      <c r="F4">
        <v>7</v>
      </c>
      <c r="G4">
        <v>17</v>
      </c>
      <c r="H4">
        <v>5</v>
      </c>
      <c r="I4" s="158"/>
      <c r="J4">
        <v>27</v>
      </c>
      <c r="K4">
        <v>12</v>
      </c>
      <c r="L4">
        <v>5</v>
      </c>
      <c r="M4" s="158"/>
      <c r="Q4" s="158"/>
      <c r="R4" s="52"/>
      <c r="S4" s="51"/>
    </row>
    <row r="5" spans="1:21">
      <c r="A5" s="143" t="s">
        <v>95</v>
      </c>
      <c r="B5">
        <v>1</v>
      </c>
      <c r="C5">
        <v>1</v>
      </c>
      <c r="D5" s="51">
        <v>0</v>
      </c>
      <c r="E5" s="51"/>
      <c r="F5">
        <v>6</v>
      </c>
      <c r="G5">
        <v>1</v>
      </c>
      <c r="H5">
        <v>8</v>
      </c>
      <c r="I5" s="158"/>
      <c r="J5">
        <v>2</v>
      </c>
      <c r="K5">
        <v>5</v>
      </c>
      <c r="L5">
        <v>10</v>
      </c>
      <c r="M5" s="158"/>
      <c r="N5" s="139"/>
      <c r="Q5" s="158"/>
      <c r="R5" s="52">
        <v>34</v>
      </c>
      <c r="S5" s="51">
        <v>904</v>
      </c>
    </row>
    <row r="6" spans="1:21">
      <c r="A6" s="157" t="s">
        <v>32</v>
      </c>
      <c r="D6" s="51"/>
      <c r="E6" s="51"/>
      <c r="I6" s="158"/>
      <c r="M6" s="158"/>
      <c r="Q6" s="158"/>
      <c r="R6" s="52"/>
      <c r="S6" s="51"/>
    </row>
    <row r="7" spans="1:21">
      <c r="A7" s="143" t="s">
        <v>33</v>
      </c>
      <c r="D7" s="51"/>
      <c r="E7" s="51">
        <v>0</v>
      </c>
      <c r="I7" s="158">
        <v>523.79999999999995</v>
      </c>
      <c r="M7" s="158"/>
      <c r="N7" s="139"/>
      <c r="Q7" s="158"/>
      <c r="R7" s="52">
        <f>SUM(B7:Q7)</f>
        <v>523.79999999999995</v>
      </c>
      <c r="S7" s="51">
        <f>SUM(R7,'SDGE 2022'!L7)</f>
        <v>544.4</v>
      </c>
    </row>
    <row r="8" spans="1:21">
      <c r="A8" s="143" t="s">
        <v>35</v>
      </c>
      <c r="B8">
        <v>19</v>
      </c>
      <c r="C8">
        <v>6.7</v>
      </c>
      <c r="D8" s="51">
        <v>0</v>
      </c>
      <c r="E8" s="51"/>
      <c r="F8">
        <v>10.100000000000001</v>
      </c>
      <c r="G8">
        <v>88.6</v>
      </c>
      <c r="H8">
        <v>59.2</v>
      </c>
      <c r="I8" s="158"/>
      <c r="J8">
        <v>120</v>
      </c>
      <c r="K8">
        <v>351.21</v>
      </c>
      <c r="L8">
        <v>177.2</v>
      </c>
      <c r="M8" s="158"/>
      <c r="Q8" s="158"/>
      <c r="R8" s="52">
        <v>832.01</v>
      </c>
      <c r="S8" s="51">
        <v>1047.6099999999999</v>
      </c>
    </row>
    <row r="9" spans="1:21">
      <c r="A9" s="143" t="s">
        <v>37</v>
      </c>
      <c r="D9" s="51"/>
      <c r="E9" s="51">
        <v>0</v>
      </c>
      <c r="I9" s="158">
        <v>459.6</v>
      </c>
      <c r="M9" s="158"/>
      <c r="N9" s="139"/>
      <c r="Q9" s="158"/>
      <c r="R9" s="52">
        <f>SUM(E9:Q9)</f>
        <v>459.6</v>
      </c>
      <c r="S9" s="51">
        <f>SUM(R9,'SDGE 2022'!L9)</f>
        <v>464.19</v>
      </c>
    </row>
    <row r="10" spans="1:21">
      <c r="A10" s="143" t="s">
        <v>39</v>
      </c>
      <c r="B10">
        <v>19.8</v>
      </c>
      <c r="C10">
        <v>10.7</v>
      </c>
      <c r="D10" s="51">
        <v>0</v>
      </c>
      <c r="E10" s="51"/>
      <c r="F10">
        <v>7.2</v>
      </c>
      <c r="G10">
        <v>69.099999999999994</v>
      </c>
      <c r="H10">
        <v>47.8</v>
      </c>
      <c r="I10" s="158"/>
      <c r="J10">
        <v>106.18</v>
      </c>
      <c r="K10">
        <v>351.97</v>
      </c>
      <c r="L10">
        <v>121.77</v>
      </c>
      <c r="M10" s="158"/>
      <c r="N10" s="60"/>
      <c r="Q10" s="158"/>
      <c r="R10" s="52">
        <v>734.52</v>
      </c>
      <c r="S10" s="51">
        <v>950.12</v>
      </c>
    </row>
    <row r="11" spans="1:21">
      <c r="A11" s="157" t="s">
        <v>41</v>
      </c>
      <c r="D11" s="51"/>
      <c r="E11" s="51"/>
      <c r="I11" s="158"/>
      <c r="M11" s="158"/>
      <c r="N11" s="60"/>
      <c r="Q11" s="158"/>
      <c r="R11" s="52"/>
      <c r="S11" s="51"/>
    </row>
    <row r="12" spans="1:21">
      <c r="A12" s="143" t="s">
        <v>42</v>
      </c>
      <c r="D12" s="51"/>
      <c r="E12" s="51">
        <v>6261</v>
      </c>
      <c r="I12" s="158">
        <v>571723</v>
      </c>
      <c r="M12" s="158"/>
      <c r="N12" s="139"/>
      <c r="Q12" s="158"/>
      <c r="R12" s="52"/>
      <c r="S12" s="51"/>
    </row>
    <row r="13" spans="1:21">
      <c r="A13" s="143" t="s">
        <v>44</v>
      </c>
      <c r="B13">
        <v>166278</v>
      </c>
      <c r="C13">
        <v>71049</v>
      </c>
      <c r="D13" s="51">
        <v>0</v>
      </c>
      <c r="E13" s="51"/>
      <c r="F13">
        <v>73169</v>
      </c>
      <c r="G13">
        <v>674520</v>
      </c>
      <c r="H13">
        <v>430803</v>
      </c>
      <c r="I13" s="158"/>
      <c r="J13">
        <v>985438</v>
      </c>
      <c r="K13">
        <v>3078124</v>
      </c>
      <c r="L13">
        <v>1164789</v>
      </c>
      <c r="M13" s="158"/>
      <c r="N13" s="139"/>
      <c r="Q13" s="158"/>
      <c r="R13" s="52">
        <v>6644170</v>
      </c>
      <c r="S13" s="51">
        <v>6949971</v>
      </c>
    </row>
    <row r="14" spans="1:21">
      <c r="A14" s="146" t="s">
        <v>46</v>
      </c>
      <c r="B14">
        <v>1995336</v>
      </c>
      <c r="C14">
        <v>852588</v>
      </c>
      <c r="D14" s="51">
        <v>0</v>
      </c>
      <c r="E14" s="51"/>
      <c r="F14">
        <v>878028</v>
      </c>
      <c r="G14">
        <v>8094239</v>
      </c>
      <c r="H14">
        <v>5021006</v>
      </c>
      <c r="I14" s="158"/>
      <c r="J14">
        <v>8699460</v>
      </c>
      <c r="K14">
        <v>37317378</v>
      </c>
      <c r="L14">
        <v>15433913</v>
      </c>
      <c r="M14" s="158"/>
      <c r="N14" s="139"/>
      <c r="Q14" s="158"/>
      <c r="R14" s="52">
        <v>78291948</v>
      </c>
      <c r="S14" s="51">
        <v>81499129</v>
      </c>
    </row>
    <row r="15" spans="1:21">
      <c r="A15" s="146" t="s">
        <v>48</v>
      </c>
      <c r="D15" s="51"/>
      <c r="E15" s="51">
        <v>0</v>
      </c>
      <c r="I15" s="158">
        <v>78566</v>
      </c>
      <c r="M15" s="158"/>
      <c r="N15" s="60"/>
      <c r="Q15" s="158"/>
      <c r="R15" s="52"/>
      <c r="S15" s="51"/>
    </row>
    <row r="16" spans="1:21">
      <c r="A16" s="146" t="s">
        <v>50</v>
      </c>
      <c r="B16">
        <v>11634</v>
      </c>
      <c r="C16">
        <v>4988</v>
      </c>
      <c r="D16" s="51">
        <v>0</v>
      </c>
      <c r="E16" s="51"/>
      <c r="F16">
        <v>5728</v>
      </c>
      <c r="G16" s="119">
        <v>55580</v>
      </c>
      <c r="H16" s="119">
        <v>36125</v>
      </c>
      <c r="I16" s="159"/>
      <c r="J16">
        <v>73198</v>
      </c>
      <c r="K16">
        <v>214237</v>
      </c>
      <c r="L16" s="119">
        <v>108092</v>
      </c>
      <c r="M16" s="159"/>
      <c r="N16" s="60"/>
      <c r="Q16" s="158"/>
      <c r="R16" s="52">
        <v>509582</v>
      </c>
      <c r="S16" s="51">
        <v>569978</v>
      </c>
    </row>
    <row r="17" spans="1:19">
      <c r="A17" s="146" t="s">
        <v>52</v>
      </c>
      <c r="D17" s="51"/>
      <c r="E17" s="51">
        <v>0</v>
      </c>
      <c r="H17" s="119"/>
      <c r="I17" s="158">
        <v>27574</v>
      </c>
      <c r="L17" s="119"/>
      <c r="M17" s="158"/>
      <c r="N17" s="139"/>
      <c r="Q17" s="158"/>
      <c r="R17" s="52"/>
      <c r="S17" s="51"/>
    </row>
    <row r="18" spans="1:19">
      <c r="A18" s="146" t="s">
        <v>54</v>
      </c>
      <c r="B18">
        <v>4743</v>
      </c>
      <c r="C18">
        <v>2443</v>
      </c>
      <c r="D18" s="51">
        <v>0</v>
      </c>
      <c r="E18" s="51"/>
      <c r="F18">
        <v>1633</v>
      </c>
      <c r="G18" s="119">
        <v>15851</v>
      </c>
      <c r="H18" s="119">
        <v>11653</v>
      </c>
      <c r="I18" s="159"/>
      <c r="J18">
        <v>25908</v>
      </c>
      <c r="K18">
        <v>85880</v>
      </c>
      <c r="L18" s="119">
        <v>29712</v>
      </c>
      <c r="M18" s="159"/>
      <c r="Q18" s="158"/>
      <c r="R18" s="52">
        <v>177823</v>
      </c>
      <c r="S18" s="51">
        <v>201997</v>
      </c>
    </row>
    <row r="19" spans="1:19">
      <c r="A19" s="146" t="s">
        <v>56</v>
      </c>
      <c r="B19">
        <v>12</v>
      </c>
      <c r="C19">
        <v>12</v>
      </c>
      <c r="D19" s="51">
        <v>0</v>
      </c>
      <c r="E19" s="51">
        <v>12</v>
      </c>
      <c r="F19">
        <v>12</v>
      </c>
      <c r="G19">
        <v>12</v>
      </c>
      <c r="H19">
        <v>11.65</v>
      </c>
      <c r="I19" s="359">
        <v>11.01</v>
      </c>
      <c r="J19">
        <v>8.83</v>
      </c>
      <c r="K19">
        <v>12.12</v>
      </c>
      <c r="L19">
        <v>13.25</v>
      </c>
      <c r="M19" s="159"/>
      <c r="N19" s="60"/>
      <c r="Q19" s="158"/>
      <c r="R19" s="122">
        <v>11.783555809077733</v>
      </c>
      <c r="S19" s="160">
        <v>11.726542599961927</v>
      </c>
    </row>
    <row r="20" spans="1:19">
      <c r="A20" s="161" t="s">
        <v>58</v>
      </c>
      <c r="D20" s="51"/>
      <c r="E20" s="51"/>
      <c r="I20" s="158"/>
      <c r="M20" s="158"/>
      <c r="Q20" s="158"/>
      <c r="R20" s="52"/>
      <c r="S20" s="51"/>
    </row>
    <row r="21" spans="1:19">
      <c r="A21" s="146" t="s">
        <v>59</v>
      </c>
      <c r="D21" s="51"/>
      <c r="E21" s="51">
        <v>43267.16</v>
      </c>
      <c r="I21" s="158">
        <v>511903.77</v>
      </c>
      <c r="M21" s="158"/>
      <c r="Q21" s="158"/>
      <c r="R21" s="52">
        <f>SUM(B21:Q21)</f>
        <v>555170.93000000005</v>
      </c>
      <c r="S21" s="51">
        <f>SUM(R21,'SDGE 2022'!L21)</f>
        <v>547139.01</v>
      </c>
    </row>
    <row r="22" spans="1:19">
      <c r="A22" s="146" t="s">
        <v>61</v>
      </c>
      <c r="B22">
        <v>185941</v>
      </c>
      <c r="C22">
        <v>84686</v>
      </c>
      <c r="D22" s="51">
        <v>0</v>
      </c>
      <c r="E22" s="51"/>
      <c r="F22">
        <v>75758</v>
      </c>
      <c r="G22">
        <v>698391</v>
      </c>
      <c r="H22">
        <v>454987</v>
      </c>
      <c r="I22" s="158"/>
      <c r="J22">
        <v>778306</v>
      </c>
      <c r="K22">
        <v>3456007</v>
      </c>
      <c r="L22">
        <v>1371268</v>
      </c>
      <c r="M22" s="158"/>
      <c r="Q22" s="158"/>
      <c r="R22" s="52">
        <v>7105344</v>
      </c>
      <c r="S22" s="51">
        <v>7405002</v>
      </c>
    </row>
    <row r="23" spans="1:19">
      <c r="A23" s="161" t="s">
        <v>63</v>
      </c>
      <c r="D23" s="51"/>
      <c r="E23" s="51"/>
      <c r="I23" s="158"/>
      <c r="M23" s="158"/>
      <c r="Q23" s="158"/>
      <c r="R23" s="52"/>
      <c r="S23" s="51"/>
    </row>
    <row r="24" spans="1:19">
      <c r="A24" s="146" t="s">
        <v>64</v>
      </c>
      <c r="B24">
        <v>22800000</v>
      </c>
      <c r="C24">
        <v>22800000</v>
      </c>
      <c r="D24" s="52">
        <v>22800000</v>
      </c>
      <c r="E24" s="51"/>
      <c r="F24">
        <v>22800000</v>
      </c>
      <c r="G24">
        <v>22800000</v>
      </c>
      <c r="H24">
        <v>22800000</v>
      </c>
      <c r="I24" s="158"/>
      <c r="J24">
        <v>22800000</v>
      </c>
      <c r="K24">
        <v>22800000</v>
      </c>
      <c r="L24">
        <v>22800000</v>
      </c>
      <c r="M24" s="158"/>
      <c r="N24">
        <v>22800000</v>
      </c>
      <c r="O24">
        <v>22800000</v>
      </c>
      <c r="P24">
        <v>22800000</v>
      </c>
      <c r="Q24" s="158"/>
      <c r="R24" s="52">
        <v>22800000</v>
      </c>
      <c r="S24" s="51">
        <v>22800000</v>
      </c>
    </row>
    <row r="25" spans="1:19">
      <c r="A25" s="146" t="s">
        <v>66</v>
      </c>
      <c r="B25">
        <v>0</v>
      </c>
      <c r="C25">
        <v>0</v>
      </c>
      <c r="D25" s="51">
        <v>44200</v>
      </c>
      <c r="E25" s="51"/>
      <c r="F25">
        <v>49507</v>
      </c>
      <c r="G25">
        <v>13560</v>
      </c>
      <c r="H25">
        <v>121480</v>
      </c>
      <c r="I25" s="158"/>
      <c r="J25">
        <v>0</v>
      </c>
      <c r="K25">
        <v>137840</v>
      </c>
      <c r="L25">
        <v>603063.75</v>
      </c>
      <c r="M25" s="158"/>
      <c r="Q25" s="158"/>
      <c r="R25" s="122">
        <v>969650.75</v>
      </c>
      <c r="S25" s="51">
        <v>973423.97</v>
      </c>
    </row>
    <row r="26" spans="1:19">
      <c r="A26" s="146" t="s">
        <v>68</v>
      </c>
      <c r="B26">
        <v>54861</v>
      </c>
      <c r="C26">
        <v>25319</v>
      </c>
      <c r="D26" s="51">
        <v>0</v>
      </c>
      <c r="E26" s="51"/>
      <c r="F26">
        <v>33900</v>
      </c>
      <c r="G26">
        <v>303700</v>
      </c>
      <c r="H26">
        <v>432100</v>
      </c>
      <c r="I26" s="158"/>
      <c r="J26">
        <v>319600</v>
      </c>
      <c r="K26">
        <v>1304700</v>
      </c>
      <c r="L26">
        <v>657300</v>
      </c>
      <c r="M26" s="158"/>
      <c r="Q26" s="158"/>
      <c r="R26" s="52">
        <v>3131480</v>
      </c>
      <c r="S26" s="51">
        <v>3254738</v>
      </c>
    </row>
    <row r="27" spans="1:19">
      <c r="A27" s="146" t="s">
        <v>70</v>
      </c>
      <c r="B27">
        <v>68576</v>
      </c>
      <c r="C27">
        <v>31649</v>
      </c>
      <c r="D27" s="51">
        <v>137625</v>
      </c>
      <c r="E27" s="51"/>
      <c r="F27">
        <v>272250</v>
      </c>
      <c r="G27">
        <v>877682</v>
      </c>
      <c r="H27">
        <v>1538871</v>
      </c>
      <c r="I27" s="158"/>
      <c r="J27">
        <v>396719</v>
      </c>
      <c r="K27">
        <v>1779328</v>
      </c>
      <c r="L27">
        <v>3036543</v>
      </c>
      <c r="M27" s="158"/>
      <c r="Q27" s="158"/>
      <c r="R27" s="52">
        <v>8139243</v>
      </c>
      <c r="S27" s="51">
        <v>8673880</v>
      </c>
    </row>
    <row r="28" spans="1:19">
      <c r="A28" s="146" t="s">
        <v>72</v>
      </c>
      <c r="B28">
        <v>124967.49</v>
      </c>
      <c r="C28">
        <v>129654.87</v>
      </c>
      <c r="D28" s="51">
        <v>121707.34</v>
      </c>
      <c r="E28" s="51"/>
      <c r="F28">
        <v>120511.88</v>
      </c>
      <c r="G28" s="121">
        <v>131536.57</v>
      </c>
      <c r="H28">
        <v>127167.19</v>
      </c>
      <c r="I28" s="158"/>
      <c r="J28">
        <v>124964.53</v>
      </c>
      <c r="K28">
        <v>123529.65</v>
      </c>
      <c r="L28">
        <v>127641.92000000004</v>
      </c>
      <c r="M28" s="158"/>
      <c r="Q28" s="158"/>
      <c r="R28" s="360">
        <v>1131681.44</v>
      </c>
      <c r="S28" s="160">
        <v>2368688.67</v>
      </c>
    </row>
    <row r="29" spans="1:19">
      <c r="A29" s="149" t="s">
        <v>74</v>
      </c>
      <c r="B29" s="162">
        <v>20831039.060000002</v>
      </c>
      <c r="C29" s="162">
        <v>20669735.190000001</v>
      </c>
      <c r="D29" s="180">
        <v>20454602.850000001</v>
      </c>
      <c r="E29" s="163"/>
      <c r="F29" s="310">
        <v>20021414.190000005</v>
      </c>
      <c r="G29" s="310">
        <v>19012195.620000005</v>
      </c>
      <c r="H29" s="162">
        <v>17346157.43</v>
      </c>
      <c r="I29" s="164"/>
      <c r="J29" s="310">
        <v>16824473.899999999</v>
      </c>
      <c r="K29" s="162">
        <v>14921616.250000002</v>
      </c>
      <c r="L29" s="162">
        <v>11757431.33</v>
      </c>
      <c r="M29" s="164"/>
      <c r="N29" s="162"/>
      <c r="O29" s="162"/>
      <c r="P29" s="162"/>
      <c r="Q29" s="164"/>
      <c r="R29" s="165"/>
      <c r="S29" s="16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DAF9F80FDE0E459E1A4ABBAD4741F7" ma:contentTypeVersion="15" ma:contentTypeDescription="Create a new document." ma:contentTypeScope="" ma:versionID="3285c28ccd34a0de43923e59ea2a0549">
  <xsd:schema xmlns:xsd="http://www.w3.org/2001/XMLSchema" xmlns:xs="http://www.w3.org/2001/XMLSchema" xmlns:p="http://schemas.microsoft.com/office/2006/metadata/properties" xmlns:ns2="1f515989-4afe-4bfb-8869-4f44a11afb39" xmlns:ns3="e5e22d63-cd76-4ad0-9cc0-8f2b2146ce9f" targetNamespace="http://schemas.microsoft.com/office/2006/metadata/properties" ma:root="true" ma:fieldsID="f71094736e2fc9e9c86f794453867ac2" ns2:_="" ns3:_="">
    <xsd:import namespace="1f515989-4afe-4bfb-8869-4f44a11afb39"/>
    <xsd:import namespace="e5e22d63-cd76-4ad0-9cc0-8f2b2146ce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15989-4afe-4bfb-8869-4f44a11af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22d63-cd76-4ad0-9cc0-8f2b2146ce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aef8b9-b614-4a1a-8207-1a59c8f9eb80}" ma:internalName="TaxCatchAll" ma:showField="CatchAllData" ma:web="e5e22d63-cd76-4ad0-9cc0-8f2b2146ce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e22d63-cd76-4ad0-9cc0-8f2b2146ce9f" xsi:nil="true"/>
    <lcf76f155ced4ddcb4097134ff3c332f xmlns="1f515989-4afe-4bfb-8869-4f44a11afb39">
      <Terms xmlns="http://schemas.microsoft.com/office/infopath/2007/PartnerControls"/>
    </lcf76f155ced4ddcb4097134ff3c332f>
    <SharedWithUsers xmlns="e5e22d63-cd76-4ad0-9cc0-8f2b2146ce9f">
      <UserInfo>
        <DisplayName>Tagnipes, Jeorge S.</DisplayName>
        <AccountId>6</AccountId>
        <AccountType/>
      </UserInfo>
      <UserInfo>
        <DisplayName>Choukeir, Ali</DisplayName>
        <AccountId>231</AccountId>
        <AccountType/>
      </UserInfo>
      <UserInfo>
        <DisplayName>Rudolph, Jacob "Coby"</DisplayName>
        <AccountId>16</AccountId>
        <AccountType/>
      </UserInfo>
      <UserInfo>
        <DisplayName>Lemma, Yeshi</DisplayName>
        <AccountId>402</AccountId>
        <AccountType/>
      </UserInfo>
      <UserInfo>
        <DisplayName>Kalafut, Jennifer</DisplayName>
        <AccountId>12</AccountId>
        <AccountType/>
      </UserInfo>
      <UserInfo>
        <DisplayName>Skala, Pete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578FE2B-A86F-4EA7-91A2-100EF66A87E0}"/>
</file>

<file path=customXml/itemProps2.xml><?xml version="1.0" encoding="utf-8"?>
<ds:datastoreItem xmlns:ds="http://schemas.openxmlformats.org/officeDocument/2006/customXml" ds:itemID="{20B545F5-67C3-4A4C-A915-A17540F36AAB}"/>
</file>

<file path=customXml/itemProps3.xml><?xml version="1.0" encoding="utf-8"?>
<ds:datastoreItem xmlns:ds="http://schemas.openxmlformats.org/officeDocument/2006/customXml" ds:itemID="{6B0790AD-1619-4E97-BE91-AEFA3935E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Lemma, Yeshi</cp:lastModifiedBy>
  <cp:revision/>
  <dcterms:created xsi:type="dcterms:W3CDTF">2022-07-25T20:11:28Z</dcterms:created>
  <dcterms:modified xsi:type="dcterms:W3CDTF">2023-11-14T00:14:27Z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0x0101006EDAF9F80FDE0E459E1A4ABBAD4741F7</vt:lpwstr>
  </property>
  <property fmtid="{D5CDD505-2E9C-101B-9397-08002B2CF9AE}" pid="3" name="MediaServiceImageTags">
    <vt:lpwstr/>
  </property>
</Properties>
</file>