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-my.sharepoint.com/personal/anhammer_semprautilities_com/Documents/Desktop/"/>
    </mc:Choice>
  </mc:AlternateContent>
  <xr:revisionPtr revIDLastSave="0" documentId="8_{706570A7-3C3E-47BE-B5CE-8BA953BA849F}" xr6:coauthVersionLast="47" xr6:coauthVersionMax="47" xr10:uidLastSave="{00000000-0000-0000-0000-000000000000}"/>
  <bookViews>
    <workbookView xWindow="-28920" yWindow="-105" windowWidth="29040" windowHeight="15840" xr2:uid="{126C9D20-A97A-42ED-BC13-685846174101}"/>
  </bookViews>
  <sheets>
    <sheet name="Selected Data" sheetId="17" r:id="rId1"/>
    <sheet name="Authorized Rev Req" sheetId="2" r:id="rId2"/>
    <sheet name="Incremental Rev Req" sheetId="11" r:id="rId3"/>
  </sheets>
  <definedNames>
    <definedName name="_xlnm._FilterDatabase" localSheetId="1" hidden="1">'Authorized Rev Req'!$A$7:$G$146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0" i="2" l="1"/>
  <c r="E57" i="2"/>
  <c r="D57" i="2"/>
  <c r="C57" i="2"/>
  <c r="D66" i="11" l="1"/>
  <c r="D110" i="11" l="1"/>
  <c r="D128" i="11" l="1"/>
  <c r="H62" i="11" l="1"/>
  <c r="I62" i="11" s="1"/>
  <c r="J62" i="11" s="1"/>
  <c r="H63" i="11"/>
  <c r="I63" i="11" s="1"/>
  <c r="J63" i="11" s="1"/>
  <c r="H64" i="11"/>
  <c r="I64" i="11" s="1"/>
  <c r="J64" i="11" s="1"/>
  <c r="H65" i="11"/>
  <c r="I65" i="11" s="1"/>
  <c r="J65" i="11" s="1"/>
  <c r="Q25" i="17" l="1"/>
  <c r="F135" i="11" l="1"/>
  <c r="Q16" i="17" l="1"/>
  <c r="Q21" i="17" s="1"/>
  <c r="D103" i="11" l="1"/>
  <c r="J58" i="11"/>
  <c r="J57" i="11"/>
  <c r="J56" i="11"/>
  <c r="D69" i="11" l="1"/>
  <c r="C32" i="11" l="1"/>
  <c r="C53" i="11"/>
  <c r="J13" i="11" l="1"/>
  <c r="J14" i="11"/>
  <c r="J31" i="11"/>
  <c r="J36" i="11"/>
  <c r="J54" i="11"/>
  <c r="J55" i="11"/>
  <c r="B6" i="11" l="1"/>
  <c r="F19" i="11" l="1"/>
  <c r="G19" i="11" s="1"/>
  <c r="F47" i="11" l="1"/>
  <c r="G47" i="11" s="1"/>
  <c r="Q24" i="17" l="1"/>
  <c r="D107" i="11"/>
  <c r="Q26" i="17" l="1"/>
  <c r="D104" i="11" l="1"/>
  <c r="H27" i="11" l="1"/>
  <c r="I27" i="11" s="1"/>
  <c r="J27" i="11" s="1"/>
  <c r="D149" i="2" l="1"/>
  <c r="D140" i="2" l="1"/>
  <c r="D151" i="2" s="1"/>
  <c r="H23" i="11" l="1"/>
  <c r="I23" i="11" s="1"/>
  <c r="J23" i="11" s="1"/>
  <c r="C48" i="11" l="1"/>
  <c r="C49" i="11"/>
  <c r="C50" i="11"/>
  <c r="C51" i="11"/>
  <c r="C25" i="11" l="1"/>
  <c r="C26" i="11"/>
  <c r="C23" i="11"/>
  <c r="C46" i="11" l="1"/>
  <c r="C19" i="11" l="1"/>
  <c r="C71" i="11" l="1"/>
  <c r="C24" i="11"/>
  <c r="C92" i="11" l="1"/>
  <c r="C91" i="11"/>
  <c r="C90" i="11"/>
  <c r="C89" i="11"/>
  <c r="C77" i="11" l="1"/>
  <c r="C52" i="11"/>
  <c r="C47" i="11"/>
  <c r="C45" i="11"/>
  <c r="C44" i="11"/>
  <c r="C43" i="11"/>
  <c r="C38" i="11"/>
  <c r="C33" i="11"/>
  <c r="C42" i="11"/>
  <c r="C41" i="11"/>
  <c r="C40" i="11"/>
  <c r="C86" i="11"/>
  <c r="C85" i="11"/>
  <c r="C84" i="11"/>
  <c r="C83" i="11"/>
  <c r="C80" i="11"/>
  <c r="C82" i="11"/>
  <c r="C81" i="11"/>
  <c r="C61" i="11"/>
  <c r="C87" i="11"/>
  <c r="C35" i="11"/>
  <c r="C58" i="11"/>
  <c r="C57" i="11"/>
  <c r="C56" i="11"/>
  <c r="C36" i="11"/>
  <c r="C37" i="11"/>
  <c r="C20" i="11"/>
  <c r="C75" i="11"/>
  <c r="C17" i="11"/>
  <c r="C73" i="11"/>
  <c r="C16" i="11"/>
  <c r="C76" i="11"/>
  <c r="C15" i="11"/>
  <c r="C72" i="11"/>
  <c r="C14" i="11"/>
  <c r="C22" i="11"/>
  <c r="C21" i="11"/>
  <c r="C13" i="11"/>
  <c r="C12" i="11"/>
  <c r="C59" i="11"/>
  <c r="C39" i="11" l="1"/>
  <c r="C74" i="11"/>
  <c r="P16" i="11" l="1"/>
  <c r="P109" i="11" s="1"/>
  <c r="D9" i="11" l="1"/>
  <c r="H19" i="11" l="1"/>
  <c r="Q16" i="11" s="1"/>
  <c r="Q109" i="11" s="1"/>
  <c r="I19" i="11" l="1"/>
  <c r="J19" i="11" s="1"/>
  <c r="S16" i="11" s="1"/>
  <c r="S109" i="11" s="1"/>
  <c r="R16" i="11" l="1"/>
  <c r="R109" i="11" s="1"/>
  <c r="D19" i="11" l="1"/>
  <c r="O16" i="11" l="1"/>
  <c r="O109" i="11" s="1"/>
  <c r="D47" i="11" l="1"/>
  <c r="H47" i="11"/>
  <c r="I47" i="11" s="1"/>
  <c r="J47" i="11" s="1"/>
  <c r="C149" i="2" l="1"/>
  <c r="C151" i="2" l="1"/>
  <c r="D126" i="11" l="1"/>
  <c r="F90" i="11" l="1"/>
  <c r="G90" i="11" l="1"/>
  <c r="H90" i="11" s="1"/>
  <c r="I90" i="11" s="1"/>
  <c r="J90" i="11" s="1"/>
  <c r="D90" i="11"/>
  <c r="F23" i="11" l="1"/>
  <c r="D125" i="11" l="1"/>
  <c r="D23" i="11"/>
  <c r="F24" i="11" l="1"/>
  <c r="F71" i="11" l="1"/>
  <c r="G24" i="11"/>
  <c r="D24" i="11"/>
  <c r="D123" i="11" l="1"/>
  <c r="H24" i="11"/>
  <c r="F92" i="11"/>
  <c r="D71" i="11"/>
  <c r="G71" i="11"/>
  <c r="H71" i="11" s="1"/>
  <c r="I71" i="11" s="1"/>
  <c r="J71" i="11" s="1"/>
  <c r="D124" i="11"/>
  <c r="D92" i="11" l="1"/>
  <c r="G92" i="11"/>
  <c r="O19" i="11"/>
  <c r="O113" i="11" s="1"/>
  <c r="I24" i="11"/>
  <c r="H92" i="11" l="1"/>
  <c r="P19" i="11"/>
  <c r="P113" i="11" s="1"/>
  <c r="J24" i="11"/>
  <c r="F65" i="11"/>
  <c r="D65" i="11" s="1"/>
  <c r="F64" i="11"/>
  <c r="D64" i="11" s="1"/>
  <c r="I92" i="11" l="1"/>
  <c r="Q19" i="11"/>
  <c r="Q113" i="11" s="1"/>
  <c r="D118" i="11"/>
  <c r="D119" i="11"/>
  <c r="J92" i="11" l="1"/>
  <c r="S19" i="11" s="1"/>
  <c r="S113" i="11" s="1"/>
  <c r="R19" i="11"/>
  <c r="R113" i="11" s="1"/>
  <c r="F89" i="11" l="1"/>
  <c r="G89" i="11" l="1"/>
  <c r="D89" i="11"/>
  <c r="H89" i="11" l="1"/>
  <c r="I89" i="11" l="1"/>
  <c r="J89" i="11" l="1"/>
  <c r="F25" i="11" l="1"/>
  <c r="F91" i="11"/>
  <c r="E149" i="2"/>
  <c r="F26" i="11"/>
  <c r="G25" i="11" l="1"/>
  <c r="D25" i="11"/>
  <c r="O17" i="11"/>
  <c r="O111" i="11" s="1"/>
  <c r="D26" i="11"/>
  <c r="G91" i="11"/>
  <c r="D91" i="11"/>
  <c r="O18" i="11"/>
  <c r="O112" i="11" s="1"/>
  <c r="D127" i="11" l="1"/>
  <c r="H91" i="11"/>
  <c r="P18" i="11"/>
  <c r="P112" i="11" s="1"/>
  <c r="H25" i="11"/>
  <c r="P17" i="11"/>
  <c r="P111" i="11" s="1"/>
  <c r="I25" i="11" l="1"/>
  <c r="Q17" i="11"/>
  <c r="Q111" i="11" s="1"/>
  <c r="I91" i="11"/>
  <c r="Q18" i="11"/>
  <c r="Q112" i="11" s="1"/>
  <c r="J91" i="11" l="1"/>
  <c r="S18" i="11" s="1"/>
  <c r="S112" i="11" s="1"/>
  <c r="R18" i="11"/>
  <c r="R112" i="11" s="1"/>
  <c r="J25" i="11"/>
  <c r="S17" i="11" s="1"/>
  <c r="S111" i="11" s="1"/>
  <c r="R17" i="11"/>
  <c r="R111" i="11" s="1"/>
  <c r="F73" i="11" l="1"/>
  <c r="F61" i="11" l="1"/>
  <c r="D61" i="11" s="1"/>
  <c r="D73" i="11"/>
  <c r="G73" i="11"/>
  <c r="H73" i="11" s="1"/>
  <c r="I73" i="11" s="1"/>
  <c r="J73" i="11" s="1"/>
  <c r="D122" i="11"/>
  <c r="F60" i="11"/>
  <c r="D60" i="11" s="1"/>
  <c r="G61" i="11" l="1"/>
  <c r="H61" i="11"/>
  <c r="I61" i="11" l="1"/>
  <c r="J61" i="11" l="1"/>
  <c r="F53" i="11" l="1"/>
  <c r="D53" i="11" s="1"/>
  <c r="F57" i="11" l="1"/>
  <c r="D57" i="11" s="1"/>
  <c r="F13" i="11" l="1"/>
  <c r="D13" i="11" s="1"/>
  <c r="D109" i="11"/>
  <c r="Q14" i="17" l="1"/>
  <c r="D108" i="11"/>
  <c r="F58" i="11"/>
  <c r="D58" i="11" s="1"/>
  <c r="F56" i="11" l="1"/>
  <c r="D56" i="11" s="1"/>
  <c r="F63" i="11" l="1"/>
  <c r="D63" i="11" s="1"/>
  <c r="F62" i="11"/>
  <c r="D62" i="11" s="1"/>
  <c r="F36" i="11"/>
  <c r="D36" i="11" s="1"/>
  <c r="F27" i="11" l="1"/>
  <c r="D27" i="11" s="1"/>
  <c r="F55" i="11" l="1"/>
  <c r="D55" i="11" s="1"/>
  <c r="F51" i="11"/>
  <c r="F50" i="11"/>
  <c r="F49" i="11"/>
  <c r="F48" i="11"/>
  <c r="F46" i="11"/>
  <c r="D46" i="11" s="1"/>
  <c r="F45" i="11"/>
  <c r="F44" i="11"/>
  <c r="F43" i="11"/>
  <c r="F38" i="11"/>
  <c r="F33" i="11"/>
  <c r="F42" i="11"/>
  <c r="F41" i="11"/>
  <c r="F34" i="11"/>
  <c r="D34" i="11" l="1"/>
  <c r="F59" i="11"/>
  <c r="F77" i="11"/>
  <c r="F76" i="11"/>
  <c r="F87" i="11"/>
  <c r="F72" i="11"/>
  <c r="F37" i="11"/>
  <c r="F85" i="11"/>
  <c r="F54" i="11"/>
  <c r="D54" i="11" s="1"/>
  <c r="F82" i="11"/>
  <c r="F35" i="11"/>
  <c r="F86" i="11"/>
  <c r="F21" i="11"/>
  <c r="F22" i="11"/>
  <c r="F80" i="11"/>
  <c r="F83" i="11"/>
  <c r="F81" i="11"/>
  <c r="F84" i="11"/>
  <c r="F11" i="11"/>
  <c r="D113" i="11"/>
  <c r="F32" i="11"/>
  <c r="D33" i="11"/>
  <c r="G33" i="11"/>
  <c r="G38" i="11"/>
  <c r="H38" i="11" s="1"/>
  <c r="I38" i="11" s="1"/>
  <c r="J38" i="11" s="1"/>
  <c r="D38" i="11"/>
  <c r="G41" i="11"/>
  <c r="H41" i="11" s="1"/>
  <c r="I41" i="11" s="1"/>
  <c r="J41" i="11" s="1"/>
  <c r="D41" i="11"/>
  <c r="D51" i="11"/>
  <c r="G51" i="11"/>
  <c r="H51" i="11" s="1"/>
  <c r="I51" i="11" s="1"/>
  <c r="J51" i="11" s="1"/>
  <c r="F39" i="11"/>
  <c r="D43" i="11"/>
  <c r="G43" i="11"/>
  <c r="H43" i="11" s="1"/>
  <c r="I43" i="11" s="1"/>
  <c r="J43" i="11" s="1"/>
  <c r="G44" i="11"/>
  <c r="H44" i="11" s="1"/>
  <c r="I44" i="11" s="1"/>
  <c r="J44" i="11" s="1"/>
  <c r="D44" i="11"/>
  <c r="G42" i="11"/>
  <c r="H42" i="11" s="1"/>
  <c r="I42" i="11" s="1"/>
  <c r="J42" i="11" s="1"/>
  <c r="D42" i="11"/>
  <c r="G45" i="11"/>
  <c r="H45" i="11" s="1"/>
  <c r="I45" i="11" s="1"/>
  <c r="J45" i="11" s="1"/>
  <c r="D45" i="11"/>
  <c r="G50" i="11"/>
  <c r="H50" i="11" s="1"/>
  <c r="I50" i="11" s="1"/>
  <c r="J50" i="11" s="1"/>
  <c r="D50" i="11"/>
  <c r="G48" i="11"/>
  <c r="H48" i="11" s="1"/>
  <c r="I48" i="11" s="1"/>
  <c r="J48" i="11" s="1"/>
  <c r="D48" i="11"/>
  <c r="G49" i="11"/>
  <c r="H49" i="11" s="1"/>
  <c r="I49" i="11" s="1"/>
  <c r="J49" i="11" s="1"/>
  <c r="D49" i="11"/>
  <c r="F74" i="11"/>
  <c r="F40" i="11"/>
  <c r="F12" i="11" l="1"/>
  <c r="G83" i="11"/>
  <c r="H83" i="11" s="1"/>
  <c r="I83" i="11" s="1"/>
  <c r="J83" i="11" s="1"/>
  <c r="D83" i="11"/>
  <c r="D37" i="11"/>
  <c r="G37" i="11"/>
  <c r="H37" i="11" s="1"/>
  <c r="I37" i="11" s="1"/>
  <c r="J37" i="11" s="1"/>
  <c r="D35" i="11"/>
  <c r="G35" i="11"/>
  <c r="H35" i="11" s="1"/>
  <c r="I35" i="11" s="1"/>
  <c r="J35" i="11" s="1"/>
  <c r="G12" i="11"/>
  <c r="H12" i="11" s="1"/>
  <c r="I12" i="11" s="1"/>
  <c r="J12" i="11" s="1"/>
  <c r="D12" i="11"/>
  <c r="D112" i="11"/>
  <c r="D72" i="11"/>
  <c r="G72" i="11"/>
  <c r="H72" i="11" s="1"/>
  <c r="I72" i="11" s="1"/>
  <c r="J72" i="11" s="1"/>
  <c r="D82" i="11"/>
  <c r="G82" i="11"/>
  <c r="H82" i="11" s="1"/>
  <c r="I82" i="11" s="1"/>
  <c r="J82" i="11" s="1"/>
  <c r="D76" i="11"/>
  <c r="G76" i="11"/>
  <c r="H76" i="11" s="1"/>
  <c r="I76" i="11" s="1"/>
  <c r="J76" i="11" s="1"/>
  <c r="F75" i="11"/>
  <c r="G81" i="11"/>
  <c r="H81" i="11" s="1"/>
  <c r="I81" i="11" s="1"/>
  <c r="J81" i="11" s="1"/>
  <c r="D81" i="11"/>
  <c r="F10" i="11"/>
  <c r="D11" i="11"/>
  <c r="G11" i="11"/>
  <c r="F17" i="11"/>
  <c r="D84" i="11"/>
  <c r="G84" i="11"/>
  <c r="H84" i="11" s="1"/>
  <c r="I84" i="11" s="1"/>
  <c r="J84" i="11" s="1"/>
  <c r="G32" i="11"/>
  <c r="O12" i="11"/>
  <c r="O105" i="11" s="1"/>
  <c r="D32" i="11"/>
  <c r="G87" i="11"/>
  <c r="H87" i="11" s="1"/>
  <c r="I87" i="11" s="1"/>
  <c r="J87" i="11" s="1"/>
  <c r="D87" i="11"/>
  <c r="G80" i="11"/>
  <c r="H80" i="11" s="1"/>
  <c r="I80" i="11" s="1"/>
  <c r="J80" i="11" s="1"/>
  <c r="D80" i="11"/>
  <c r="G77" i="11"/>
  <c r="D77" i="11"/>
  <c r="O20" i="11"/>
  <c r="O114" i="11" s="1"/>
  <c r="D22" i="11"/>
  <c r="G22" i="11"/>
  <c r="H22" i="11" s="1"/>
  <c r="I22" i="11" s="1"/>
  <c r="J22" i="11" s="1"/>
  <c r="D86" i="11"/>
  <c r="G86" i="11"/>
  <c r="H86" i="11" s="1"/>
  <c r="I86" i="11" s="1"/>
  <c r="J86" i="11" s="1"/>
  <c r="D85" i="11"/>
  <c r="G85" i="11"/>
  <c r="H85" i="11" s="1"/>
  <c r="I85" i="11" s="1"/>
  <c r="J85" i="11" s="1"/>
  <c r="G59" i="11"/>
  <c r="H59" i="11" s="1"/>
  <c r="I59" i="11" s="1"/>
  <c r="J59" i="11" s="1"/>
  <c r="D59" i="11"/>
  <c r="D111" i="11"/>
  <c r="G21" i="11"/>
  <c r="H21" i="11" s="1"/>
  <c r="I21" i="11" s="1"/>
  <c r="J21" i="11" s="1"/>
  <c r="D21" i="11"/>
  <c r="E140" i="2"/>
  <c r="D74" i="11"/>
  <c r="G74" i="11"/>
  <c r="H74" i="11" s="1"/>
  <c r="I74" i="11" s="1"/>
  <c r="J74" i="11" s="1"/>
  <c r="G39" i="11"/>
  <c r="H39" i="11" s="1"/>
  <c r="I39" i="11" s="1"/>
  <c r="J39" i="11" s="1"/>
  <c r="D39" i="11"/>
  <c r="H33" i="11"/>
  <c r="P15" i="11"/>
  <c r="P108" i="11" s="1"/>
  <c r="D40" i="11"/>
  <c r="G40" i="11"/>
  <c r="H40" i="11" s="1"/>
  <c r="I40" i="11" s="1"/>
  <c r="J40" i="11" s="1"/>
  <c r="O15" i="11"/>
  <c r="O108" i="11" s="1"/>
  <c r="D115" i="11" l="1"/>
  <c r="G17" i="11"/>
  <c r="D17" i="11"/>
  <c r="O14" i="11"/>
  <c r="O107" i="11" s="1"/>
  <c r="G75" i="11"/>
  <c r="H75" i="11" s="1"/>
  <c r="I75" i="11" s="1"/>
  <c r="J75" i="11" s="1"/>
  <c r="D75" i="11"/>
  <c r="H11" i="11"/>
  <c r="P12" i="11"/>
  <c r="P105" i="11" s="1"/>
  <c r="H32" i="11"/>
  <c r="H77" i="11"/>
  <c r="P20" i="11"/>
  <c r="P114" i="11" s="1"/>
  <c r="D10" i="11"/>
  <c r="G10" i="11"/>
  <c r="O11" i="11"/>
  <c r="O104" i="11" s="1"/>
  <c r="Q15" i="11"/>
  <c r="Q108" i="11" s="1"/>
  <c r="I33" i="11"/>
  <c r="H10" i="11" l="1"/>
  <c r="P11" i="11"/>
  <c r="I11" i="11"/>
  <c r="D120" i="11"/>
  <c r="I77" i="11"/>
  <c r="Q20" i="11"/>
  <c r="Q114" i="11" s="1"/>
  <c r="P14" i="11"/>
  <c r="P107" i="11" s="1"/>
  <c r="H17" i="11"/>
  <c r="Q12" i="11"/>
  <c r="Q105" i="11" s="1"/>
  <c r="I32" i="11"/>
  <c r="J33" i="11"/>
  <c r="S15" i="11" s="1"/>
  <c r="S108" i="11" s="1"/>
  <c r="R15" i="11"/>
  <c r="R108" i="11" s="1"/>
  <c r="P104" i="11" l="1"/>
  <c r="I17" i="11"/>
  <c r="Q14" i="11"/>
  <c r="Q107" i="11" s="1"/>
  <c r="J32" i="11"/>
  <c r="S12" i="11" s="1"/>
  <c r="S105" i="11" s="1"/>
  <c r="R12" i="11"/>
  <c r="R105" i="11" s="1"/>
  <c r="J77" i="11"/>
  <c r="S20" i="11" s="1"/>
  <c r="S114" i="11" s="1"/>
  <c r="R20" i="11"/>
  <c r="R114" i="11" s="1"/>
  <c r="J11" i="11"/>
  <c r="I10" i="11"/>
  <c r="Q11" i="11"/>
  <c r="Q104" i="11" l="1"/>
  <c r="R14" i="11"/>
  <c r="R107" i="11" s="1"/>
  <c r="J17" i="11"/>
  <c r="S14" i="11" s="1"/>
  <c r="S107" i="11" s="1"/>
  <c r="J10" i="11"/>
  <c r="R11" i="11"/>
  <c r="H135" i="11"/>
  <c r="D102" i="11"/>
  <c r="R104" i="11" l="1"/>
  <c r="S11" i="11"/>
  <c r="I135" i="11"/>
  <c r="Q15" i="17"/>
  <c r="Q19" i="17" s="1"/>
  <c r="D101" i="11"/>
  <c r="S104" i="11" l="1"/>
  <c r="J135" i="11"/>
  <c r="F18" i="11" l="1"/>
  <c r="G18" i="11" l="1"/>
  <c r="D18" i="11"/>
  <c r="H18" i="11" l="1"/>
  <c r="I18" i="11" l="1"/>
  <c r="J18" i="11" l="1"/>
  <c r="F14" i="11" l="1"/>
  <c r="D14" i="11" s="1"/>
  <c r="D114" i="11" l="1"/>
  <c r="F16" i="11"/>
  <c r="G16" i="11" l="1"/>
  <c r="O10" i="11"/>
  <c r="O103" i="11" s="1"/>
  <c r="D16" i="11"/>
  <c r="H16" i="11" l="1"/>
  <c r="P10" i="11"/>
  <c r="P103" i="11" s="1"/>
  <c r="D121" i="11"/>
  <c r="Q10" i="11" l="1"/>
  <c r="Q103" i="11" s="1"/>
  <c r="I16" i="11"/>
  <c r="R10" i="11" l="1"/>
  <c r="R103" i="11" s="1"/>
  <c r="J16" i="11"/>
  <c r="S10" i="11" s="1"/>
  <c r="S103" i="11" s="1"/>
  <c r="F15" i="11" l="1"/>
  <c r="G15" i="11" l="1"/>
  <c r="D15" i="11"/>
  <c r="O13" i="11"/>
  <c r="O106" i="11" s="1"/>
  <c r="Q27" i="17" l="1"/>
  <c r="G135" i="11"/>
  <c r="P13" i="11"/>
  <c r="P106" i="11" s="1"/>
  <c r="H15" i="11"/>
  <c r="D116" i="11"/>
  <c r="D135" i="11" s="1"/>
  <c r="F70" i="11" l="1"/>
  <c r="Q13" i="11"/>
  <c r="Q106" i="11" s="1"/>
  <c r="I15" i="11"/>
  <c r="J15" i="11" l="1"/>
  <c r="S13" i="11" s="1"/>
  <c r="S106" i="11" s="1"/>
  <c r="R13" i="11"/>
  <c r="R106" i="11" s="1"/>
  <c r="D70" i="11"/>
  <c r="G70" i="11"/>
  <c r="O9" i="11"/>
  <c r="O102" i="11" s="1"/>
  <c r="H70" i="11" l="1"/>
  <c r="P9" i="11"/>
  <c r="P102" i="11" s="1"/>
  <c r="I70" i="11" l="1"/>
  <c r="Q9" i="11"/>
  <c r="Q102" i="11" s="1"/>
  <c r="J70" i="11" l="1"/>
  <c r="S9" i="11" s="1"/>
  <c r="S102" i="11" s="1"/>
  <c r="R9" i="11"/>
  <c r="R102" i="11" s="1"/>
  <c r="E151" i="2" l="1"/>
  <c r="F20" i="11"/>
  <c r="F93" i="11" l="1"/>
  <c r="G20" i="11"/>
  <c r="O21" i="11"/>
  <c r="O110" i="11" s="1"/>
  <c r="D20" i="11"/>
  <c r="D93" i="11" s="1"/>
  <c r="Q10" i="17"/>
  <c r="Q11" i="17" s="1"/>
  <c r="O115" i="11" l="1"/>
  <c r="O22" i="11"/>
  <c r="H20" i="11"/>
  <c r="P21" i="11"/>
  <c r="P110" i="11" s="1"/>
  <c r="G93" i="11"/>
  <c r="P115" i="11" l="1"/>
  <c r="P22" i="11"/>
  <c r="Q21" i="11"/>
  <c r="Q110" i="11" s="1"/>
  <c r="I20" i="11"/>
  <c r="H93" i="11"/>
  <c r="O116" i="11"/>
  <c r="Q30" i="17"/>
  <c r="P116" i="11" l="1"/>
  <c r="J20" i="11"/>
  <c r="R21" i="11"/>
  <c r="R110" i="11" s="1"/>
  <c r="I93" i="11"/>
  <c r="Q115" i="11"/>
  <c r="Q22" i="11"/>
  <c r="Q31" i="17"/>
  <c r="Q116" i="11" l="1"/>
  <c r="Q32" i="17"/>
  <c r="R115" i="11"/>
  <c r="R22" i="11"/>
  <c r="S21" i="11"/>
  <c r="S110" i="11" s="1"/>
  <c r="J93" i="11"/>
  <c r="S22" i="11" l="1"/>
  <c r="R116" i="11"/>
  <c r="Q33" i="17"/>
  <c r="S115" i="11" l="1"/>
  <c r="S116" i="11" l="1"/>
  <c r="Q3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Sieren-Smith, Bridget</author>
  </authors>
  <commentList>
    <comment ref="G7" authorId="0" shapeId="0" xr:uid="{368F5AA5-CFB7-471D-BD23-421F05F6FAF4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For Balancing Account = Y, total by revenue recovery mechansim should sum to Incremental Rev Req tab (Approved) Rev Req section)  row "Balancing Account Balances frozen etc." for each revenue recovery component.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Sieren-Smith, Bridget</author>
  </authors>
  <commentList>
    <comment ref="A69" authorId="0" shapeId="0" xr:uid="{4EC7E451-F641-4D4B-B916-5438E0D28D31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The summary here should reconcile to the Y amounts in column F of the Auth Rev Req tab (in this example).</t>
        </r>
      </text>
    </comment>
  </commentList>
</comments>
</file>

<file path=xl/sharedStrings.xml><?xml version="1.0" encoding="utf-8"?>
<sst xmlns="http://schemas.openxmlformats.org/spreadsheetml/2006/main" count="1073" uniqueCount="310">
  <si>
    <t>Filing Description</t>
  </si>
  <si>
    <t>Revenue Recovery Mechanism</t>
  </si>
  <si>
    <t>Safety Affordability Reliability Proceedings</t>
  </si>
  <si>
    <t>Generation</t>
  </si>
  <si>
    <t>Authority for Revenue Requirement</t>
  </si>
  <si>
    <t>Distribution</t>
  </si>
  <si>
    <t xml:space="preserve">   Subtotal Safety Affordability Reliability</t>
  </si>
  <si>
    <t>Public Policy Proceedings</t>
  </si>
  <si>
    <t xml:space="preserve">   Subtotal Public Policy </t>
  </si>
  <si>
    <t>Non-CPUC Jurisdictional Proceedings</t>
  </si>
  <si>
    <t>Transmission</t>
  </si>
  <si>
    <t xml:space="preserve">   Subtotal Non-CPUC Jurisidictional</t>
  </si>
  <si>
    <t>Total Authorized Revenue</t>
  </si>
  <si>
    <t>Notes:</t>
  </si>
  <si>
    <t>CTC</t>
  </si>
  <si>
    <t xml:space="preserve">Docket </t>
  </si>
  <si>
    <t xml:space="preserve">Balancing Account </t>
  </si>
  <si>
    <t xml:space="preserve">Authorized Revenue Requirement       ($000) </t>
  </si>
  <si>
    <t>Revenue Requirement Date:</t>
  </si>
  <si>
    <t>Advice Letter:</t>
  </si>
  <si>
    <t>SDG&amp;E General Rate Case (GRC) Attrition Year</t>
  </si>
  <si>
    <t>Energy Efficiency Savings Performance Incentive (ESPI) Award</t>
  </si>
  <si>
    <t>Vehicle Grid Integration (VGI)</t>
  </si>
  <si>
    <t>Distributed Generation Renewable (DGR) Time Metered Under/(Over) Collection</t>
  </si>
  <si>
    <t>FF&amp;U Associated with Public Purpose Programs (PPP)</t>
  </si>
  <si>
    <t>N</t>
  </si>
  <si>
    <t>Electric Distribution Fixed Cost Account (EDFCA)</t>
  </si>
  <si>
    <t>Y</t>
  </si>
  <si>
    <t>Tree Trimming Balancing Account (TTBA)</t>
  </si>
  <si>
    <t xml:space="preserve">Advanced Metering and Demand Response (AMDRMA) </t>
  </si>
  <si>
    <t>Rewards and Penalties Balancing Account (RPBA) before Transfer</t>
  </si>
  <si>
    <t>Pension Balancing Account (PBA)</t>
  </si>
  <si>
    <t>Streamlining Residual Account (SRA)</t>
  </si>
  <si>
    <t>Baseline Balancing Account (BBA)</t>
  </si>
  <si>
    <t>Common Area Balancing Account (CABA)</t>
  </si>
  <si>
    <t>Hazardous Substance Cleanup Cost Account (HSCCA)</t>
  </si>
  <si>
    <t>Master Metering Balancing Account (MMBA)</t>
  </si>
  <si>
    <t>Direct Participation Demand Response Memorandum Account (DPDRMA)</t>
  </si>
  <si>
    <t>Clean Transportation Priority Balancing Account (CTPBA)</t>
  </si>
  <si>
    <t>Distribution Performance Based Ratemaking (PBR) Incentives Reward/ Penalty</t>
  </si>
  <si>
    <t>Post Retirement Benefits other than Pensions Balancing Account (PBOPBA)</t>
  </si>
  <si>
    <t>Energy Resource Recovery Account (ERRA) Revenue Requirement</t>
  </si>
  <si>
    <t>Greenhouse Gas (GHG) Costs</t>
  </si>
  <si>
    <t>Energy Resource Recovery Account (ERRA) Trigger</t>
  </si>
  <si>
    <t>Department of Water Resources (DWR)  Power Charge Credit</t>
  </si>
  <si>
    <t>Critical Peak Pricing Default (CPP-D) Under/ (Over) Collection - Small Commercial</t>
  </si>
  <si>
    <t xml:space="preserve">Generation </t>
  </si>
  <si>
    <t>Critical Peak Pricing Default (CPP-D) Under/ (Over) Collection - Medium/Large Commercial</t>
  </si>
  <si>
    <t>Critical Peak Pricing Default (CPP-D) Under/ (Over) Collection - Agriculture</t>
  </si>
  <si>
    <t>Distributed Generation Renewable (DGR) Time Metered Under/(Over) Collection - Commodity</t>
  </si>
  <si>
    <t>Smart Pricing Program (SPP) Under/Over Collection - Residential</t>
  </si>
  <si>
    <t>Smart Pricing Program (SPP) Under/Over Collection - Small Commercial</t>
  </si>
  <si>
    <t>Smart Pricing Program (SPP) Under/Over Collection - Agriculture</t>
  </si>
  <si>
    <t>San Onofre Nuclear Generating Station (SONGS)</t>
  </si>
  <si>
    <t>Solar Energy Project (SEP)</t>
  </si>
  <si>
    <t>Amortization - NGBA Balance</t>
  </si>
  <si>
    <t>Energy Resource Recovery Account (ERRA) Balancing Account</t>
  </si>
  <si>
    <t>GHG Small Business Volumetric Return</t>
  </si>
  <si>
    <t>GHG California Climate Credit (CCC)</t>
  </si>
  <si>
    <t>CTC Revenue Requirement</t>
  </si>
  <si>
    <t>Amortization - Transition Cost Balancing Account (TCBA)</t>
  </si>
  <si>
    <t>LG Revenue Requirement</t>
  </si>
  <si>
    <t>LGC</t>
  </si>
  <si>
    <t>Amortization - Local Generating Balancing Account (LGBA)</t>
  </si>
  <si>
    <t>Low Income Energy Efficiency (LIEE)/Energy Savings Assistance Programs (ESAP)</t>
  </si>
  <si>
    <t>Energy Efficiency (EE)</t>
  </si>
  <si>
    <t>Electric Program Investment Charge (EPIC)</t>
  </si>
  <si>
    <t>Family Electric Rate Assistance (FERA)</t>
  </si>
  <si>
    <t>Self-Generation Incentive Program (SGIP)</t>
  </si>
  <si>
    <t>California Solar Initiative (CSI)</t>
  </si>
  <si>
    <t>Food Bank</t>
  </si>
  <si>
    <t>California Alternative Rates for Energy Balancing Account (CAREBA)</t>
  </si>
  <si>
    <t>Low Income Energy Efficiency Balancing Account (LIEEBA)</t>
  </si>
  <si>
    <t>Post-1997 Electric Energy Efficiency Balancing Account (PEEEBA)</t>
  </si>
  <si>
    <t>Electric Program Investment Charge Balancing Account (EPICBA)</t>
  </si>
  <si>
    <t>Electric Procurement Energy Efficiency Bal. Acct. (EPEEBA)</t>
  </si>
  <si>
    <t>Family Electric Rate Assistance Balancing Account (FERABA)</t>
  </si>
  <si>
    <t>Energy Savings Assistance Programs Memo Account (ESAPMA)</t>
  </si>
  <si>
    <t>Self-Generation Program Memorandum Account (SGPMA)</t>
  </si>
  <si>
    <t>California Solar Initiative Balancing Account (CSIBA)</t>
  </si>
  <si>
    <t>Food Bank Balance Account (FBBA)</t>
  </si>
  <si>
    <t>Total Rate Adjustment Component (TRAC)</t>
  </si>
  <si>
    <t>TRAC</t>
  </si>
  <si>
    <t>ND Revenue Requirement</t>
  </si>
  <si>
    <t>ND</t>
  </si>
  <si>
    <t>Amortization - Nuclear Decommissioning Adjustment Mechanism</t>
  </si>
  <si>
    <t>Department of Water Resources Bond Charge (DWR-BC)</t>
  </si>
  <si>
    <t>Base Transmission Revenue Requirement (BTRR)</t>
  </si>
  <si>
    <t>Transmission Access Charge Balancing Account Adjustment (TACBAA)</t>
  </si>
  <si>
    <t>Transmission Revenue Balancing Account Adjustment (TRBAA)</t>
  </si>
  <si>
    <t>Reliability Services</t>
  </si>
  <si>
    <t>RS</t>
  </si>
  <si>
    <t>Current Revenue Requirement Effective:</t>
  </si>
  <si>
    <t>Approved Application(s), Implemented Since Jan 1 or To Be Implemented</t>
  </si>
  <si>
    <t>Proceeding</t>
  </si>
  <si>
    <t>Existing or New Item (if existing, use delta from prior for rate impact)</t>
  </si>
  <si>
    <t>General Rate Case</t>
  </si>
  <si>
    <t>Existing</t>
  </si>
  <si>
    <t>Nuclear Decommissioning (ND)</t>
  </si>
  <si>
    <t>SONGS</t>
  </si>
  <si>
    <t>DWR - BC</t>
  </si>
  <si>
    <t>DWR BC</t>
  </si>
  <si>
    <t>GHG Revenue</t>
  </si>
  <si>
    <t>SGIP</t>
  </si>
  <si>
    <t>Public Purpose Program</t>
  </si>
  <si>
    <t>Energy Efficiency</t>
  </si>
  <si>
    <t>SB 350 Priority Projects</t>
  </si>
  <si>
    <t>CSI (California Solar Initiative) including MASH/SASH</t>
  </si>
  <si>
    <t>EPIC (Electric Program Investment Charge)</t>
  </si>
  <si>
    <t>Under/Over Collections</t>
  </si>
  <si>
    <t>Distributed Generation Renewable (DGR) Time Metered Under/(Over) Collection - Distribution</t>
  </si>
  <si>
    <t>Total Approved, Implemented Since Jan 1 or To Be Implemented</t>
  </si>
  <si>
    <t>Proposed Revenue Recovery Mechanism</t>
  </si>
  <si>
    <t>PYD 2.0</t>
  </si>
  <si>
    <t>New</t>
  </si>
  <si>
    <t>AB 1054</t>
  </si>
  <si>
    <t>Click-Through</t>
  </si>
  <si>
    <t>A.18-11-017</t>
  </si>
  <si>
    <t>MDHD</t>
  </si>
  <si>
    <t>AB 1082/1083</t>
  </si>
  <si>
    <t>Total</t>
  </si>
  <si>
    <t>V2G Pilot</t>
  </si>
  <si>
    <t>Total Pending, Filed but not Approved</t>
  </si>
  <si>
    <t>FF&amp;U associated with PPP</t>
  </si>
  <si>
    <t>Authorized Revenue Requirement with FF&amp;U ($000)</t>
  </si>
  <si>
    <t>Authorized Revenue Requirement with FF&amp;U ($000) - Breakout by Year</t>
  </si>
  <si>
    <t>Proposed Revenue Requirement with FF&amp;U ($000)</t>
  </si>
  <si>
    <t>Incremental Revenue Requirement with FF&amp;U ($000) - Breakout by Year</t>
  </si>
  <si>
    <t>Non-CARE</t>
  </si>
  <si>
    <t>CARE</t>
  </si>
  <si>
    <t>Basis of Revenue Requirement Forecast:  Application, Amended Application , Amended Testimony,  Proposed Settlement Agreement, Proposed Decision</t>
  </si>
  <si>
    <t>Include in Impact</t>
  </si>
  <si>
    <t>Authorized</t>
  </si>
  <si>
    <t>Authorized + Pending</t>
  </si>
  <si>
    <t>Incremental Revenues</t>
  </si>
  <si>
    <t>Revenue</t>
  </si>
  <si>
    <t>Tree Mortality Non-Bypassable Charge (TMNBC)</t>
  </si>
  <si>
    <t>Tree Mortality Non-Bypassable Charge Balancing Account (TMNBCBA)</t>
  </si>
  <si>
    <t>Power Adjustment Balancing Account (PABA) Balancing Account</t>
  </si>
  <si>
    <t>Tax Cut Job Act (TCJA)</t>
  </si>
  <si>
    <t>Officer Compensation Memorandum Account 2019 (OCMA2019)</t>
  </si>
  <si>
    <t>General Rate Case Memorandum Account (GRCMA)</t>
  </si>
  <si>
    <t>Energy Efficiency Savings Performance Incentive (ESPI)</t>
  </si>
  <si>
    <t>Pending Application(s) Not Yet Approved</t>
  </si>
  <si>
    <t>Wildfire Fund NBC</t>
  </si>
  <si>
    <t>ERRA Trigger</t>
  </si>
  <si>
    <t>Application</t>
  </si>
  <si>
    <t>21st Century Energy Systems Balancing Account (CES-21BA)</t>
  </si>
  <si>
    <t>Liability Insurance Premium Balancing Account (LIPBA)</t>
  </si>
  <si>
    <t>Rate Reform Memo Account - Commodity</t>
  </si>
  <si>
    <t>Rate Reform Memo Account - Distribution</t>
  </si>
  <si>
    <t>Port Energy Management Plan (PEMP)</t>
  </si>
  <si>
    <t>San Diego Unified Port District (SDUPD)</t>
  </si>
  <si>
    <t>Net Energy Metering Measurement and Evaluation (NEMME)</t>
  </si>
  <si>
    <t>Port Energy Management Plan Balancing Account (PEMPBA)</t>
  </si>
  <si>
    <t>San Diego Unified Port District Balancing Account (SDUPDBA)</t>
  </si>
  <si>
    <t>Net Energy Metering Measurement and Evaluation Balancing Account (NEMMEBA)</t>
  </si>
  <si>
    <t>New Environmental Regulatory Balancing Account (NERBA)</t>
  </si>
  <si>
    <t>Gains/Loss On Sale Memorandum Account</t>
  </si>
  <si>
    <t>Reliability Services (RSBA)</t>
  </si>
  <si>
    <t>CPUC Fee</t>
  </si>
  <si>
    <t>Total With CPUC Fee</t>
  </si>
  <si>
    <t>Power Adjustment Balancing Account (PABA) Balancing Account - Departed Load</t>
  </si>
  <si>
    <t>PCIA</t>
  </si>
  <si>
    <t>ERRA Balancing Accounts (PABA) - Departed Load</t>
  </si>
  <si>
    <t>AL 3636-E, AL 3640-E</t>
  </si>
  <si>
    <t>D.21-04-014</t>
  </si>
  <si>
    <t>CARE Surcharge and Administration</t>
  </si>
  <si>
    <t>AL 3855-E</t>
  </si>
  <si>
    <t>School Energy Efficiency Stimulus Program (SEESPBA)</t>
  </si>
  <si>
    <t>Advice Letter</t>
  </si>
  <si>
    <t>TSOBA</t>
  </si>
  <si>
    <t>Wildfire and Natural Disaster Resiliency Rebuild Program (WNDRR)</t>
  </si>
  <si>
    <t>Residential Uncollectable Balancing Account (RUBA) - Distribution</t>
  </si>
  <si>
    <t>Cap Balancing Account Balance (CAPBA) Trigger -Departed Load</t>
  </si>
  <si>
    <t>CAPBA Undercollection Balancing Account - Departed Load - ERRA Trigger</t>
  </si>
  <si>
    <t>CAPBA Undercollection Balancing Account - Departed Load - ERRA Forecast</t>
  </si>
  <si>
    <t>Residential Uncollectible Balancing Account (RUBA)</t>
  </si>
  <si>
    <t>Flex Alert Balancing Account (FABA)</t>
  </si>
  <si>
    <t>Economic Development Rate (EDR)</t>
  </si>
  <si>
    <t>Advanced Metering and Demand Response (AMDRMA) - Generation</t>
  </si>
  <si>
    <t>Distribution Resources Plan Demonstration (DRPDBA)</t>
  </si>
  <si>
    <t>Emergency Load Reduction (ELRBA)</t>
  </si>
  <si>
    <t>Residential Uncollectible Balancing Account (RUBA) Amortization</t>
  </si>
  <si>
    <t>Flex Alert Balancing Account (FABA) Amortization</t>
  </si>
  <si>
    <t>School Energy Efficiency Stimulus Program Bal. Acct. (SEESPBA)</t>
  </si>
  <si>
    <t>Economic Development Rate Balancing Account (EDRBA)</t>
  </si>
  <si>
    <t>Liability Insurance Premium Balancing Account (LIPBA) 2019</t>
  </si>
  <si>
    <t>Balancing Account Balances frozen at 2022 values</t>
  </si>
  <si>
    <t>Residential Uncollectable Balancing Account (RUBA) - Generation</t>
  </si>
  <si>
    <t>Liability Insurance Premium</t>
  </si>
  <si>
    <t>CAPBA ERRA Forecast - Departed Load</t>
  </si>
  <si>
    <t>CAPBA ERRA Trigger  -Departed Load</t>
  </si>
  <si>
    <t>CAPBA Trigger - Departed Load</t>
  </si>
  <si>
    <t>PABA Revenue Requirement- Bundled Customers</t>
  </si>
  <si>
    <t>CAPBA Revenue Requirement- Bundled Customers</t>
  </si>
  <si>
    <t>Cap Balancing Account Balance (CAPBA) Trigger - Bundled Customers</t>
  </si>
  <si>
    <t>Cap Balancing Account Balance (CAPBA) Revenue Requirement - Bundled Customers</t>
  </si>
  <si>
    <t>PABA Revenue Requirement - Departed Load</t>
  </si>
  <si>
    <t>AL 3928-E</t>
  </si>
  <si>
    <t>CISBA</t>
  </si>
  <si>
    <t>AL 4004-E</t>
  </si>
  <si>
    <t>2024 General Rate Case</t>
  </si>
  <si>
    <t>2023-2027 Demand Response</t>
  </si>
  <si>
    <t>D.22-03-009</t>
  </si>
  <si>
    <t>A.22-05-016</t>
  </si>
  <si>
    <t>CAPBA Trigger - Bundled Customers</t>
  </si>
  <si>
    <t>AL 4055-E</t>
  </si>
  <si>
    <t>GRC PLR Adjustment</t>
  </si>
  <si>
    <t>A.22-05-003</t>
  </si>
  <si>
    <t>Power Adjustment Balancing Account (PABA) Revenue Requirement</t>
  </si>
  <si>
    <t>Power Adjustment Balancing Account (PABA) - Revenue Requirement Departed Load</t>
  </si>
  <si>
    <t>Catastrophic Events Memorandum Account (CEMA)</t>
  </si>
  <si>
    <t>A.22-10-021</t>
  </si>
  <si>
    <t>D.21-05-003, AL 4092-E</t>
  </si>
  <si>
    <t>Resolution E-5214, AL 3900-E</t>
  </si>
  <si>
    <t>Annual Period 2023</t>
  </si>
  <si>
    <t>D.18-08-008, D.22-12-031, AL 3991-E, AL 4129-E</t>
  </si>
  <si>
    <t>Incremental Rev Req</t>
  </si>
  <si>
    <t>Customer Information System Balancing Account (CISBA)</t>
  </si>
  <si>
    <t>Transition, Stabilization, and Organizational Change Management Balancing Account (TSOBA)</t>
  </si>
  <si>
    <t>GRC Private Letter Ruling (GRC PLR)</t>
  </si>
  <si>
    <t>Disadvantaged Communities – Green Tariff Balancing Account (DACGTBA)</t>
  </si>
  <si>
    <t>Community Solar Green Tariff Balancing Account (CSGTBA)</t>
  </si>
  <si>
    <t>D.18-06-027, D.22-12-042</t>
  </si>
  <si>
    <t>Tree Trimming Balancing Account (TTBA) - 2019</t>
  </si>
  <si>
    <t>Advanced Metering and Demand Response - Targeted Summer Reliability Phase 2 Subaccount</t>
  </si>
  <si>
    <t>Wildfire and Natural Disaster Resiliency Rebuild Program (WNDRR) Amortization</t>
  </si>
  <si>
    <t>2024 ERRA Forecast</t>
  </si>
  <si>
    <t>Transportation Electrification (TEF)</t>
  </si>
  <si>
    <t>AL 4128-E</t>
  </si>
  <si>
    <t>N/A</t>
  </si>
  <si>
    <t>2020-2021 Tree Trimming Balancing Account (TTBA)</t>
  </si>
  <si>
    <t>Power Your Drive Extension Program (PYD 2.0)</t>
  </si>
  <si>
    <t xml:space="preserve">Summary of Selected Data </t>
  </si>
  <si>
    <t xml:space="preserve"> Requirement</t>
  </si>
  <si>
    <t>Current total system-level revenue requirement that is used for defining the reporting threshold:</t>
  </si>
  <si>
    <t>A</t>
  </si>
  <si>
    <t>One-percent reporting threshold</t>
  </si>
  <si>
    <t>List of currently open proceedings that exceed the threshold for use of the affordability metrics (proceedings shaded gray filed prior to D.22-08-023):</t>
  </si>
  <si>
    <t>B</t>
  </si>
  <si>
    <t>C</t>
  </si>
  <si>
    <t>D</t>
  </si>
  <si>
    <t>E</t>
  </si>
  <si>
    <t>List of currently open proceedings for which affordability metrics have been filed:</t>
  </si>
  <si>
    <t>List of currently open proceedings that do not exceed the threshold for use of the affordability metrics (proceedings shaded gray filed prior to D.22-08-023):</t>
  </si>
  <si>
    <t>Total system-level revenue requirement if all pending revenue were granted in full:
requests were granted in full</t>
  </si>
  <si>
    <t>YE 2023</t>
  </si>
  <si>
    <t>YE 2024</t>
  </si>
  <si>
    <t>YE 2025</t>
  </si>
  <si>
    <t>Bundled residential average rate (RAR) if all pending revenue were granted in full (from Cost and Rate Tracker (CRT) as submitted by utility):</t>
  </si>
  <si>
    <t>cents/kWh</t>
  </si>
  <si>
    <t>($000)</t>
  </si>
  <si>
    <t>Authority for Revenue Requirement as of 1/1/23</t>
  </si>
  <si>
    <t>2019 TTBA Tree Trimming</t>
  </si>
  <si>
    <t>2024 GRC</t>
  </si>
  <si>
    <t>YE 2026</t>
  </si>
  <si>
    <t>YE 2027</t>
  </si>
  <si>
    <t>2023-2027 Demand Response (Distribution &amp; Generation)</t>
  </si>
  <si>
    <t>A.22-12-008</t>
  </si>
  <si>
    <t>Real Time Pricing (RTP) Pilot</t>
  </si>
  <si>
    <t>A.21-12-006</t>
  </si>
  <si>
    <t>AL 4103-E*</t>
  </si>
  <si>
    <t>A.23-05-013</t>
  </si>
  <si>
    <t>Bundled residential weighted average monthly bill corresponding to RAR above for typical customer in Coastal climate zone using 400 kWh on Basic service (from CRT as submitted by utility):</t>
  </si>
  <si>
    <t>Transportation Electrification Advisory Services (TEAS)</t>
  </si>
  <si>
    <t>Rate design proceeding which does not request incremental revenues; however, pursuant to D.22-08-023, OP 7, the Commission required SDG&amp;E to submit affordability metrics.</t>
  </si>
  <si>
    <t>ERRA Forecast + GHG Costs</t>
  </si>
  <si>
    <t>*</t>
  </si>
  <si>
    <t>2024 GRC P2*</t>
  </si>
  <si>
    <t>AL 4233-E</t>
  </si>
  <si>
    <t>Reporting Date: Quarter Ended September 30</t>
  </si>
  <si>
    <t>July 2023 Update Filing</t>
  </si>
  <si>
    <t>Proposed Settlement</t>
  </si>
  <si>
    <t>D.23-06-055</t>
  </si>
  <si>
    <t>D.21-05-003, D.22-12-031, AL 4092-E, AL 4129-E</t>
  </si>
  <si>
    <t>D.19-09-051, AL 3450-E</t>
  </si>
  <si>
    <t>D.19-09-051, AL 3352-E, AL 3669-E-A, AL-3808-E</t>
  </si>
  <si>
    <t>D.22-12-042</t>
  </si>
  <si>
    <t>D.21-02-014, D.21-12-040, D.22-12-042, AL 4129-E</t>
  </si>
  <si>
    <t>D.22-12-042, AL 4129-E</t>
  </si>
  <si>
    <t>D.21-12-040, D.22-12-042, AL 4129-E</t>
  </si>
  <si>
    <t>AL 4129-E</t>
  </si>
  <si>
    <t>AL 3934-E</t>
  </si>
  <si>
    <t>D.22-12-007</t>
  </si>
  <si>
    <t>D. 18-08-008, D.22-12-031, AL 3991-E, AL 4129-E</t>
  </si>
  <si>
    <t>D.21-04-014, D.22-12-031, AL 3765-E, AL 3765-E-A, AL 4129-E</t>
  </si>
  <si>
    <t>D.16-01-045, D.22-12-031, AL 3762-E, AL 4129-E</t>
  </si>
  <si>
    <t>D.19-09-051, D.22-12-031, AL 4078-E, AL 4078-E-A, AL 4129-E</t>
  </si>
  <si>
    <t>D.19-08-026, D.22-12-031, AL 3489-E-A, AL 4129-E</t>
  </si>
  <si>
    <t>D.19-11-017, D.22-12-031, AL 3480-E-A, AL 4129-E</t>
  </si>
  <si>
    <t>D.18-01-024, AL 3219-E</t>
  </si>
  <si>
    <t>AL 4084-E, AL 4129-E</t>
  </si>
  <si>
    <t>A.22-05-003, AL 4129-E</t>
  </si>
  <si>
    <t>D.08-02-034, AL 2209-E, AL 4103-E</t>
  </si>
  <si>
    <t>D.08-02-034, AL 2069-E, AL 4103-E</t>
  </si>
  <si>
    <t>D.14-01-002, AL 4103-E</t>
  </si>
  <si>
    <t>D.12-12-004, AL 2816-E, AL 4103-E</t>
  </si>
  <si>
    <t>AL 4084-E</t>
  </si>
  <si>
    <t>D.14-06-029, AL 4129-E</t>
  </si>
  <si>
    <t>ER23-542-000</t>
  </si>
  <si>
    <t>ER23-631-000</t>
  </si>
  <si>
    <t>ER23-257-000</t>
  </si>
  <si>
    <t>ER23-655-000</t>
  </si>
  <si>
    <t>SDG&amp;E Electric Revenue Requirement List</t>
  </si>
  <si>
    <t>1) Tree Mortality Non-Bypassable Charge revenues are confidential.</t>
  </si>
  <si>
    <t>2) This column represents the current authorized revenue requirements as of this submission.</t>
  </si>
  <si>
    <r>
      <t>2024 ERRA Forecast</t>
    </r>
    <r>
      <rPr>
        <vertAlign val="superscript"/>
        <sz val="11"/>
        <color theme="1"/>
        <rFont val="Calibri"/>
        <family val="2"/>
        <scheme val="minor"/>
      </rPr>
      <t>1</t>
    </r>
  </si>
  <si>
    <r>
      <t>Tree Mortality Non-Bypassable Charge (TMNBC)</t>
    </r>
    <r>
      <rPr>
        <vertAlign val="superscript"/>
        <sz val="11"/>
        <color theme="1"/>
        <rFont val="Calibri"/>
        <family val="2"/>
        <scheme val="minor"/>
      </rPr>
      <t>1</t>
    </r>
  </si>
  <si>
    <t>Submitted: September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</si>
</sst>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#.00"/>
    <numFmt numFmtId="166" formatCode="#,##0."/>
    <numFmt numFmtId="167" formatCode="&quot;$&quot;#."/>
    <numFmt numFmtId="168" formatCode="0.00_)"/>
    <numFmt numFmtId="169" formatCode="#,##0.00&quot; $&quot;;\-#,##0.00&quot; $&quot;"/>
    <numFmt numFmtId="170" formatCode="m\-d\-yy"/>
    <numFmt numFmtId="171" formatCode="_(* #,##0_);_(* \(#,##0\);_(* &quot;-&quot;??_);_(@_)"/>
    <numFmt numFmtId="172" formatCode="_(&quot;$&quot;* #,##0_);_(&quot;$&quot;* \(#,##0\);_(&quot;$&quot;* &quot;-&quot;??_);_(@_)"/>
    <numFmt numFmtId="173" formatCode="0.00000"/>
    <numFmt numFmtId="174" formatCode="0.0"/>
    <numFmt numFmtId="175" formatCode="#,##0.00000_);\(#,##0.00000\)"/>
    <numFmt numFmtId="176" formatCode="0.0000000000"/>
    <numFmt numFmtId="177" formatCode="_-* #,##0.0_-;\-* #,##0.0_-;_-* &quot;-&quot;??_-;_-@_-"/>
    <numFmt numFmtId="178" formatCode="&quot;$&quot;#,##0.00"/>
    <numFmt numFmtId="179" formatCode="&quot;$&quot;#,##0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333FF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8AF2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i/>
      <sz val="16"/>
      <name val="Helv"/>
      <family val="2"/>
    </font>
    <font>
      <sz val="10"/>
      <name val="Geneva"/>
      <family val="2"/>
    </font>
    <font>
      <sz val="11"/>
      <name val="??"/>
      <family val="3"/>
      <charset val="129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8">
    <xf numFmtId="0" fontId="0" fillId="0" borderId="0"/>
    <xf numFmtId="0" fontId="2" fillId="0" borderId="0"/>
    <xf numFmtId="170" fontId="3" fillId="2" borderId="2">
      <alignment horizontal="center" vertical="center"/>
    </xf>
    <xf numFmtId="43" fontId="2" fillId="0" borderId="0" applyFont="0" applyFill="0" applyBorder="0" applyAlignment="0" applyProtection="0"/>
    <xf numFmtId="166" fontId="5" fillId="0" borderId="0"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5" fillId="0" borderId="0">
      <protection locked="0"/>
    </xf>
    <xf numFmtId="0" fontId="5" fillId="0" borderId="0">
      <protection locked="0"/>
    </xf>
    <xf numFmtId="165" fontId="5" fillId="0" borderId="0">
      <protection locked="0"/>
    </xf>
    <xf numFmtId="38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5" fillId="0" borderId="0">
      <protection locked="0"/>
    </xf>
    <xf numFmtId="0" fontId="5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0" fontId="8" fillId="0" borderId="3" applyNumberFormat="0" applyFill="0" applyAlignment="0" applyProtection="0"/>
    <xf numFmtId="10" fontId="6" fillId="4" borderId="4" applyNumberFormat="0" applyBorder="0" applyAlignment="0" applyProtection="0"/>
    <xf numFmtId="37" fontId="9" fillId="0" borderId="0"/>
    <xf numFmtId="168" fontId="1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5">
      <protection locked="0"/>
    </xf>
    <xf numFmtId="37" fontId="6" fillId="5" borderId="0" applyNumberFormat="0" applyBorder="0" applyAlignment="0" applyProtection="0"/>
    <xf numFmtId="37" fontId="6" fillId="0" borderId="0"/>
    <xf numFmtId="37" fontId="6" fillId="5" borderId="0" applyNumberFormat="0" applyBorder="0" applyAlignment="0" applyProtection="0"/>
    <xf numFmtId="3" fontId="11" fillId="0" borderId="3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4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/>
    <xf numFmtId="43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4" applyNumberFormat="0" applyBorder="0" applyAlignment="0" applyProtection="0"/>
    <xf numFmtId="168" fontId="28" fillId="0" borderId="0"/>
    <xf numFmtId="0" fontId="6" fillId="5" borderId="0" applyNumberFormat="0" applyBorder="0" applyAlignment="0" applyProtection="0"/>
    <xf numFmtId="0" fontId="14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176" fontId="29" fillId="2" borderId="2">
      <alignment horizontal="center" vertical="center"/>
    </xf>
    <xf numFmtId="6" fontId="30" fillId="0" borderId="0">
      <protection locked="0"/>
    </xf>
    <xf numFmtId="177" fontId="2" fillId="0" borderId="0">
      <protection locked="0"/>
    </xf>
    <xf numFmtId="0" fontId="2" fillId="0" borderId="0"/>
    <xf numFmtId="0" fontId="2" fillId="0" borderId="0"/>
  </cellStyleXfs>
  <cellXfs count="100">
    <xf numFmtId="0" fontId="0" fillId="0" borderId="0" xfId="0"/>
    <xf numFmtId="0" fontId="0" fillId="0" borderId="1" xfId="0" applyBorder="1" applyAlignment="1">
      <alignment wrapText="1"/>
    </xf>
    <xf numFmtId="37" fontId="0" fillId="0" borderId="0" xfId="0" applyNumberFormat="1"/>
    <xf numFmtId="5" fontId="0" fillId="0" borderId="0" xfId="0" applyNumberFormat="1"/>
    <xf numFmtId="5" fontId="15" fillId="0" borderId="0" xfId="0" applyNumberFormat="1" applyFont="1"/>
    <xf numFmtId="3" fontId="0" fillId="0" borderId="0" xfId="0" applyNumberFormat="1"/>
    <xf numFmtId="164" fontId="0" fillId="0" borderId="0" xfId="0" applyNumberFormat="1" applyAlignment="1">
      <alignment horizontal="left"/>
    </xf>
    <xf numFmtId="164" fontId="0" fillId="0" borderId="0" xfId="0" applyNumberFormat="1"/>
    <xf numFmtId="0" fontId="1" fillId="0" borderId="0" xfId="0" applyFont="1"/>
    <xf numFmtId="0" fontId="0" fillId="0" borderId="1" xfId="0" applyBorder="1"/>
    <xf numFmtId="3" fontId="1" fillId="0" borderId="0" xfId="0" applyNumberFormat="1" applyFont="1"/>
    <xf numFmtId="14" fontId="1" fillId="0" borderId="0" xfId="0" applyNumberFormat="1" applyFont="1" applyAlignment="1">
      <alignment horizontal="right"/>
    </xf>
    <xf numFmtId="0" fontId="18" fillId="0" borderId="0" xfId="0" applyFont="1"/>
    <xf numFmtId="171" fontId="0" fillId="0" borderId="0" xfId="0" applyNumberFormat="1"/>
    <xf numFmtId="171" fontId="0" fillId="0" borderId="0" xfId="39" applyNumberFormat="1" applyFont="1" applyFill="1"/>
    <xf numFmtId="41" fontId="0" fillId="0" borderId="0" xfId="0" applyNumberFormat="1"/>
    <xf numFmtId="0" fontId="0" fillId="0" borderId="0" xfId="0" applyAlignment="1">
      <alignment horizontal="right"/>
    </xf>
    <xf numFmtId="172" fontId="0" fillId="0" borderId="0" xfId="35" applyNumberFormat="1" applyFont="1"/>
    <xf numFmtId="41" fontId="0" fillId="0" borderId="0" xfId="39" applyNumberFormat="1" applyFont="1" applyBorder="1"/>
    <xf numFmtId="171" fontId="0" fillId="0" borderId="0" xfId="39" applyNumberFormat="1" applyFont="1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1" fontId="0" fillId="0" borderId="0" xfId="0" applyNumberFormat="1" applyAlignment="1">
      <alignment horizontal="center"/>
    </xf>
    <xf numFmtId="172" fontId="0" fillId="0" borderId="0" xfId="35" applyNumberFormat="1" applyFont="1" applyBorder="1"/>
    <xf numFmtId="37" fontId="1" fillId="0" borderId="0" xfId="0" applyNumberFormat="1" applyFont="1"/>
    <xf numFmtId="0" fontId="0" fillId="0" borderId="0" xfId="0" applyAlignment="1">
      <alignment horizontal="left"/>
    </xf>
    <xf numFmtId="0" fontId="0" fillId="7" borderId="0" xfId="0" applyFill="1"/>
    <xf numFmtId="0" fontId="1" fillId="7" borderId="0" xfId="0" applyFont="1" applyFill="1"/>
    <xf numFmtId="3" fontId="1" fillId="7" borderId="6" xfId="0" applyNumberFormat="1" applyFont="1" applyFill="1" applyBorder="1"/>
    <xf numFmtId="37" fontId="0" fillId="6" borderId="0" xfId="0" applyNumberFormat="1" applyFill="1"/>
    <xf numFmtId="0" fontId="0" fillId="6" borderId="0" xfId="0" applyFill="1"/>
    <xf numFmtId="5" fontId="15" fillId="6" borderId="0" xfId="0" applyNumberFormat="1" applyFont="1" applyFill="1"/>
    <xf numFmtId="0" fontId="0" fillId="0" borderId="0" xfId="0" applyAlignment="1">
      <alignment horizontal="left" wrapText="1"/>
    </xf>
    <xf numFmtId="37" fontId="0" fillId="7" borderId="0" xfId="0" applyNumberFormat="1" applyFill="1" applyAlignment="1">
      <alignment horizontal="center"/>
    </xf>
    <xf numFmtId="0" fontId="22" fillId="6" borderId="0" xfId="0" applyFont="1" applyFill="1" applyAlignment="1">
      <alignment horizontal="right"/>
    </xf>
    <xf numFmtId="14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71" fontId="1" fillId="7" borderId="6" xfId="39" applyNumberFormat="1" applyFont="1" applyFill="1" applyBorder="1"/>
    <xf numFmtId="14" fontId="0" fillId="0" borderId="0" xfId="0" applyNumberFormat="1" applyAlignment="1">
      <alignment horizontal="left"/>
    </xf>
    <xf numFmtId="3" fontId="1" fillId="0" borderId="6" xfId="0" applyNumberFormat="1" applyFont="1" applyBorder="1"/>
    <xf numFmtId="172" fontId="0" fillId="0" borderId="0" xfId="35" applyNumberFormat="1" applyFont="1" applyFill="1"/>
    <xf numFmtId="5" fontId="19" fillId="0" borderId="0" xfId="0" applyNumberFormat="1" applyFont="1"/>
    <xf numFmtId="37" fontId="0" fillId="0" borderId="0" xfId="0" applyNumberFormat="1" applyAlignment="1">
      <alignment horizontal="center"/>
    </xf>
    <xf numFmtId="171" fontId="14" fillId="0" borderId="0" xfId="39" applyNumberFormat="1" applyFont="1" applyFill="1"/>
    <xf numFmtId="0" fontId="25" fillId="6" borderId="0" xfId="0" applyFont="1" applyFill="1"/>
    <xf numFmtId="43" fontId="25" fillId="0" borderId="0" xfId="0" applyNumberFormat="1" applyFont="1"/>
    <xf numFmtId="17" fontId="0" fillId="0" borderId="0" xfId="0" applyNumberFormat="1" applyAlignment="1">
      <alignment horizontal="left"/>
    </xf>
    <xf numFmtId="5" fontId="2" fillId="0" borderId="0" xfId="38" applyNumberFormat="1" applyFont="1" applyAlignment="1">
      <alignment horizontal="left" vertical="center"/>
    </xf>
    <xf numFmtId="0" fontId="21" fillId="0" borderId="0" xfId="0" applyFont="1" applyAlignment="1">
      <alignment horizontal="left"/>
    </xf>
    <xf numFmtId="37" fontId="1" fillId="7" borderId="6" xfId="0" applyNumberFormat="1" applyFont="1" applyFill="1" applyBorder="1"/>
    <xf numFmtId="173" fontId="1" fillId="0" borderId="0" xfId="0" applyNumberFormat="1" applyFont="1"/>
    <xf numFmtId="173" fontId="0" fillId="0" borderId="0" xfId="0" applyNumberFormat="1"/>
    <xf numFmtId="175" fontId="0" fillId="0" borderId="0" xfId="0" applyNumberFormat="1"/>
    <xf numFmtId="6" fontId="0" fillId="0" borderId="0" xfId="0" applyNumberFormat="1"/>
    <xf numFmtId="0" fontId="25" fillId="0" borderId="0" xfId="0" applyFont="1" applyAlignment="1">
      <alignment horizontal="center"/>
    </xf>
    <xf numFmtId="44" fontId="25" fillId="0" borderId="0" xfId="0" applyNumberFormat="1" applyFont="1" applyAlignment="1">
      <alignment horizontal="center"/>
    </xf>
    <xf numFmtId="3" fontId="25" fillId="0" borderId="0" xfId="0" applyNumberFormat="1" applyFont="1"/>
    <xf numFmtId="0" fontId="2" fillId="0" borderId="0" xfId="38" applyFont="1" applyAlignment="1">
      <alignment horizontal="left"/>
    </xf>
    <xf numFmtId="0" fontId="24" fillId="0" borderId="0" xfId="0" applyFont="1" applyAlignment="1">
      <alignment vertical="center"/>
    </xf>
    <xf numFmtId="171" fontId="23" fillId="0" borderId="0" xfId="0" applyNumberFormat="1" applyFont="1" applyAlignment="1">
      <alignment vertical="center"/>
    </xf>
    <xf numFmtId="6" fontId="0" fillId="0" borderId="0" xfId="0" applyNumberFormat="1" applyAlignment="1">
      <alignment horizontal="left" wrapText="1"/>
    </xf>
    <xf numFmtId="164" fontId="31" fillId="0" borderId="0" xfId="0" applyNumberFormat="1" applyFont="1" applyAlignment="1">
      <alignment wrapText="1"/>
    </xf>
    <xf numFmtId="0" fontId="1" fillId="0" borderId="0" xfId="0" applyFont="1" applyAlignment="1">
      <alignment horizontal="center"/>
    </xf>
    <xf numFmtId="6" fontId="1" fillId="0" borderId="7" xfId="0" quotePrefix="1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right"/>
    </xf>
    <xf numFmtId="5" fontId="0" fillId="7" borderId="0" xfId="0" applyNumberFormat="1" applyFill="1"/>
    <xf numFmtId="0" fontId="0" fillId="7" borderId="0" xfId="0" applyFill="1" applyAlignment="1">
      <alignment horizontal="right" vertical="center"/>
    </xf>
    <xf numFmtId="0" fontId="0" fillId="0" borderId="0" xfId="0" applyAlignment="1">
      <alignment horizontal="left" vertical="center"/>
    </xf>
    <xf numFmtId="174" fontId="0" fillId="0" borderId="0" xfId="0" applyNumberFormat="1"/>
    <xf numFmtId="0" fontId="0" fillId="0" borderId="7" xfId="0" applyBorder="1" applyAlignment="1">
      <alignment horizontal="center"/>
    </xf>
    <xf numFmtId="178" fontId="0" fillId="0" borderId="0" xfId="0" applyNumberFormat="1"/>
    <xf numFmtId="0" fontId="25" fillId="0" borderId="0" xfId="0" applyFont="1"/>
    <xf numFmtId="179" fontId="0" fillId="0" borderId="0" xfId="0" applyNumberFormat="1"/>
    <xf numFmtId="0" fontId="32" fillId="0" borderId="0" xfId="0" applyFont="1"/>
    <xf numFmtId="179" fontId="0" fillId="7" borderId="0" xfId="0" applyNumberFormat="1" applyFill="1"/>
    <xf numFmtId="0" fontId="16" fillId="0" borderId="0" xfId="0" applyFont="1"/>
    <xf numFmtId="5" fontId="25" fillId="0" borderId="0" xfId="0" applyNumberFormat="1" applyFont="1"/>
    <xf numFmtId="0" fontId="0" fillId="0" borderId="8" xfId="0" applyBorder="1" applyAlignment="1">
      <alignment horizontal="left" wrapText="1"/>
    </xf>
    <xf numFmtId="0" fontId="1" fillId="0" borderId="8" xfId="0" applyFont="1" applyBorder="1" applyAlignment="1">
      <alignment wrapText="1"/>
    </xf>
    <xf numFmtId="5" fontId="0" fillId="0" borderId="0" xfId="0" applyNumberFormat="1" applyAlignment="1">
      <alignment horizontal="center"/>
    </xf>
    <xf numFmtId="0" fontId="33" fillId="0" borderId="0" xfId="0" applyFont="1"/>
    <xf numFmtId="37" fontId="0" fillId="8" borderId="0" xfId="0" applyNumberFormat="1" applyFill="1"/>
    <xf numFmtId="171" fontId="0" fillId="8" borderId="0" xfId="0" applyNumberFormat="1" applyFill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6" fontId="0" fillId="0" borderId="0" xfId="0" applyNumberFormat="1" applyAlignment="1">
      <alignment horizontal="left" wrapText="1"/>
    </xf>
    <xf numFmtId="0" fontId="0" fillId="0" borderId="1" xfId="0" applyBorder="1" applyAlignment="1">
      <alignment horizontal="center" wrapText="1"/>
    </xf>
    <xf numFmtId="0" fontId="21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/>
    </xf>
  </cellXfs>
  <cellStyles count="58">
    <cellStyle name="_x0010_“+ˆÉ•?pý¤" xfId="52" xr:uid="{AAB2CC73-5E4D-4702-9A54-3B17F4170E9D}"/>
    <cellStyle name="Actual Date" xfId="2" xr:uid="{90A20703-E73F-4FFB-9D41-11B9B8598C31}"/>
    <cellStyle name="Actual Date 2" xfId="53" xr:uid="{5081DE82-2029-4827-9AF9-7B1AE9A73FE2}"/>
    <cellStyle name="Comma" xfId="39" builtinId="3"/>
    <cellStyle name="Comma [0] 2" xfId="44" xr:uid="{162F856C-75E3-4868-B3AC-6EF06F17C4FC}"/>
    <cellStyle name="Comma 2" xfId="3" xr:uid="{A463B59C-A829-4CA9-983F-290777244053}"/>
    <cellStyle name="Comma 3" xfId="43" xr:uid="{0963D63D-5763-4CFE-AD42-240379CC31C8}"/>
    <cellStyle name="Comma 31 2" xfId="36" xr:uid="{6112A572-923D-4AF2-B44E-C0DB9129578D}"/>
    <cellStyle name="Comma0" xfId="4" xr:uid="{BFA70494-24E7-4EB4-8245-3E92DE30AB79}"/>
    <cellStyle name="Currency" xfId="35" builtinId="4"/>
    <cellStyle name="Currency [0] 2" xfId="42" xr:uid="{70280F9D-97C7-42DD-9BF4-C98DADE21D70}"/>
    <cellStyle name="Currency 2" xfId="6" xr:uid="{C853109E-BA78-4949-AE6E-97FBB2C947A2}"/>
    <cellStyle name="Currency 3" xfId="5" xr:uid="{71193358-ACE2-4128-B76E-A894406DE180}"/>
    <cellStyle name="Currency 4" xfId="41" xr:uid="{B9EED9D9-BAA1-4E8B-B70D-8CFF8975C509}"/>
    <cellStyle name="Currency0" xfId="7" xr:uid="{11C847DE-D199-4798-B8A6-6DF371C1596F}"/>
    <cellStyle name="Date" xfId="8" xr:uid="{55B42165-9C35-400C-8039-99C32BF8F8D1}"/>
    <cellStyle name="Date 2" xfId="54" xr:uid="{8138A17D-8AFB-4CE2-A576-861FB754B1B2}"/>
    <cellStyle name="Fixed" xfId="9" xr:uid="{73C8C8B8-EF3A-48A3-A48A-A4A6A3CEB441}"/>
    <cellStyle name="Fixed 2" xfId="55" xr:uid="{BF0AF9AB-9D8D-48FC-AA77-6CCFE11077C5}"/>
    <cellStyle name="Grey" xfId="10" xr:uid="{B049FF98-EED1-44B0-B326-4132EA93C5E2}"/>
    <cellStyle name="Grey 2" xfId="45" xr:uid="{98622DFE-A551-469F-BD88-EF8AEE3B8ECA}"/>
    <cellStyle name="HEADER" xfId="11" xr:uid="{EADF02B1-8108-4E0E-9DB6-F65EA011F410}"/>
    <cellStyle name="Heading 1 2" xfId="12" xr:uid="{C958FC72-ADC5-4A1B-8837-26CC92340585}"/>
    <cellStyle name="Heading 2 2" xfId="13" xr:uid="{6C11C16C-14DA-433C-B90A-019D9D58FAA5}"/>
    <cellStyle name="Heading1" xfId="14" xr:uid="{D5CB65F7-622F-48D9-BDFE-EA5710CB06E5}"/>
    <cellStyle name="Heading2" xfId="15" xr:uid="{B6C120CA-23B0-46B6-A206-F21EFD627A0E}"/>
    <cellStyle name="HIGHLIGHT" xfId="16" xr:uid="{0FA977AC-6A13-4F7D-B4C6-304F02BAB7E6}"/>
    <cellStyle name="Input [yellow]" xfId="17" xr:uid="{483402D1-6D66-4584-B91A-9EFB4E29CD72}"/>
    <cellStyle name="Input [yellow] 2" xfId="46" xr:uid="{3479EC4D-FA0C-44AD-BFB1-E5483485436F}"/>
    <cellStyle name="no dec" xfId="18" xr:uid="{1FFD3759-CFEB-431B-95E2-F9D56114D76C}"/>
    <cellStyle name="Normal" xfId="0" builtinId="0"/>
    <cellStyle name="Normal - Style1" xfId="19" xr:uid="{09AAD6A7-C83A-4809-BC97-D6D075635A0F}"/>
    <cellStyle name="Normal - Style1 2" xfId="47" xr:uid="{A36E7241-7D7A-446A-AE46-897B9848A8A7}"/>
    <cellStyle name="Normal 10" xfId="34" xr:uid="{11F0179F-876F-4C81-8782-FEAE6EA9A44F}"/>
    <cellStyle name="Normal 19" xfId="37" xr:uid="{2E801201-3018-4BBB-869B-19B0A8909CC2}"/>
    <cellStyle name="Normal 2" xfId="1" xr:uid="{FCF77B81-9A51-4CFC-8630-2394A24C8B4C}"/>
    <cellStyle name="Normal 2 10 10" xfId="57" xr:uid="{4110C643-72A2-48D0-AB32-72BED6862E98}"/>
    <cellStyle name="Normal 2 2" xfId="20" xr:uid="{768976F9-6BF3-4C64-A7A2-0699BE302438}"/>
    <cellStyle name="Normal 2 2 3" xfId="50" xr:uid="{F097BE2F-C1DF-4808-8B93-136DAFC079D0}"/>
    <cellStyle name="Normal 2 3" xfId="49" xr:uid="{7BDDD26F-CD0D-48AB-AB15-4F2082187FD0}"/>
    <cellStyle name="Normal 3" xfId="21" xr:uid="{1BE115B0-68EE-409A-BE42-7964F3B2186B}"/>
    <cellStyle name="Normal 3 2" xfId="31" xr:uid="{EBD24680-6BB0-4648-B6FB-486BE3B05DA3}"/>
    <cellStyle name="Normal 4" xfId="38" xr:uid="{1BC7C7CD-A29E-49D5-ACE9-28B9AEC0F15E}"/>
    <cellStyle name="Normal 4 2" xfId="51" xr:uid="{294F292F-C751-4760-BBE6-DF7528BFFF64}"/>
    <cellStyle name="Normal 5" xfId="56" xr:uid="{50F6C0A5-95DF-447C-B0B3-342AF1735AC0}"/>
    <cellStyle name="Normal 9" xfId="32" xr:uid="{74F7FB52-B68E-44BF-B225-318676247797}"/>
    <cellStyle name="Percent [2]" xfId="23" xr:uid="{E59307F2-F086-4441-9673-C73345619B92}"/>
    <cellStyle name="Percent 2" xfId="24" xr:uid="{53FD8FB0-DE16-440B-8091-1A5F721D0797}"/>
    <cellStyle name="Percent 3" xfId="25" xr:uid="{FD09ACED-468E-42F6-A1AA-5A76707CDC8A}"/>
    <cellStyle name="Percent 4" xfId="33" xr:uid="{75FC7505-8CA7-4DC6-AF7E-0A549648BDAB}"/>
    <cellStyle name="Percent 5" xfId="22" xr:uid="{FDA81B20-6FA8-49F6-A9CF-1116F234E27E}"/>
    <cellStyle name="Percent 6" xfId="40" xr:uid="{E63A8815-2CE5-4B23-BCD9-1050A93745E5}"/>
    <cellStyle name="Total 2" xfId="26" xr:uid="{B7044CB5-68EF-42DF-AE5D-9CDC42788CD9}"/>
    <cellStyle name="Unprot" xfId="27" xr:uid="{C5877B4C-C00B-4575-97C3-8AFFB3689A95}"/>
    <cellStyle name="Unprot 2" xfId="48" xr:uid="{C0BB8D62-0188-49C7-A43C-A149C87B528C}"/>
    <cellStyle name="Unprot$" xfId="28" xr:uid="{67D3E91F-4980-4407-9928-2E00A0F61904}"/>
    <cellStyle name="Unprot_07-2008 CSI Update v1.5 - FINAL" xfId="29" xr:uid="{12952277-79F8-44C2-A6A3-D712ABB4C91F}"/>
    <cellStyle name="Unprotect" xfId="30" xr:uid="{B510A288-A05D-40A2-AD64-2906F1437A0A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F1FEC-0591-4595-9489-C0DB61E71E9E}">
  <dimension ref="A1:V50"/>
  <sheetViews>
    <sheetView tabSelected="1" zoomScale="110" zoomScaleNormal="110" workbookViewId="0"/>
  </sheetViews>
  <sheetFormatPr defaultRowHeight="15"/>
  <cols>
    <col min="2" max="2" width="4.42578125" customWidth="1"/>
    <col min="3" max="3" width="13.5703125" customWidth="1"/>
    <col min="16" max="16" width="18.7109375" customWidth="1"/>
    <col min="17" max="17" width="18" bestFit="1" customWidth="1"/>
    <col min="18" max="18" width="10.7109375" bestFit="1" customWidth="1"/>
    <col min="21" max="21" width="10" bestFit="1" customWidth="1"/>
  </cols>
  <sheetData>
    <row r="1" spans="1:22" ht="21">
      <c r="A1" s="87" t="s">
        <v>304</v>
      </c>
    </row>
    <row r="2" spans="1:22" ht="21">
      <c r="A2" s="87" t="s">
        <v>216</v>
      </c>
    </row>
    <row r="3" spans="1:22" ht="21">
      <c r="A3" s="87" t="s">
        <v>271</v>
      </c>
    </row>
    <row r="4" spans="1:22" ht="21">
      <c r="A4" s="87" t="s">
        <v>309</v>
      </c>
    </row>
    <row r="6" spans="1:22">
      <c r="A6" t="s">
        <v>234</v>
      </c>
      <c r="Q6" s="70"/>
    </row>
    <row r="7" spans="1:22">
      <c r="Q7" s="66" t="s">
        <v>135</v>
      </c>
    </row>
    <row r="8" spans="1:22">
      <c r="Q8" s="66" t="s">
        <v>235</v>
      </c>
    </row>
    <row r="9" spans="1:22">
      <c r="Q9" s="67" t="s">
        <v>252</v>
      </c>
    </row>
    <row r="10" spans="1:22">
      <c r="A10">
        <v>1</v>
      </c>
      <c r="B10" s="68" t="s">
        <v>236</v>
      </c>
      <c r="Q10" s="3">
        <f>'Authorized Rev Req'!$E$151</f>
        <v>4376473.9442439079</v>
      </c>
      <c r="R10" s="3"/>
    </row>
    <row r="11" spans="1:22">
      <c r="B11" s="69" t="s">
        <v>237</v>
      </c>
      <c r="C11" t="s">
        <v>238</v>
      </c>
      <c r="Q11" s="3">
        <f>Q10*0.01</f>
        <v>43764.73944243908</v>
      </c>
      <c r="R11" s="3"/>
    </row>
    <row r="12" spans="1:22">
      <c r="B12" s="69"/>
      <c r="Q12" s="3"/>
    </row>
    <row r="13" spans="1:22">
      <c r="A13">
        <v>2</v>
      </c>
      <c r="B13" s="68" t="s">
        <v>239</v>
      </c>
      <c r="Q13" s="80" t="s">
        <v>218</v>
      </c>
      <c r="V13" s="82"/>
    </row>
    <row r="14" spans="1:22">
      <c r="B14" s="71" t="s">
        <v>237</v>
      </c>
      <c r="C14" s="29" t="s">
        <v>209</v>
      </c>
      <c r="D14" s="29" t="s">
        <v>258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81">
        <f>('Incremental Rev Req'!G108+'Incremental Rev Req'!G109)+('Incremental Rev Req'!H108-'Incremental Rev Req'!G108)+('Incremental Rev Req'!H109-'Incremental Rev Req'!G109)+('Incremental Rev Req'!I108-'Incremental Rev Req'!H108)+('Incremental Rev Req'!I109-'Incremental Rev Req'!H109)+('Incremental Rev Req'!J108-'Incremental Rev Req'!I108)+('Incremental Rev Req'!J109-'Incremental Rev Req'!I109)</f>
        <v>48321.643752127573</v>
      </c>
      <c r="R14" s="3"/>
    </row>
    <row r="15" spans="1:22">
      <c r="B15" s="73" t="s">
        <v>240</v>
      </c>
      <c r="C15" s="29" t="s">
        <v>205</v>
      </c>
      <c r="D15" s="29" t="s">
        <v>255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72">
        <f>('Incremental Rev Req'!G101+'Incremental Rev Req'!G102)+('Incremental Rev Req'!H101-'Incremental Rev Req'!G101)+('Incremental Rev Req'!H102-'Incremental Rev Req'!G102)+('Incremental Rev Req'!I101-'Incremental Rev Req'!H101)+('Incremental Rev Req'!I102-'Incremental Rev Req'!H102)+('Incremental Rev Req'!J101-'Incremental Rev Req'!I101)+('Incremental Rev Req'!J102-'Incremental Rev Req'!I102)</f>
        <v>1198070.7602081478</v>
      </c>
      <c r="R15" s="3"/>
      <c r="T15" s="16"/>
      <c r="U15" s="79"/>
    </row>
    <row r="16" spans="1:22">
      <c r="B16" s="69" t="s">
        <v>241</v>
      </c>
      <c r="C16" t="s">
        <v>259</v>
      </c>
      <c r="D16" t="s">
        <v>232</v>
      </c>
      <c r="Q16" s="3">
        <f>'Incremental Rev Req'!G103+'Incremental Rev Req'!H103</f>
        <v>72898.440336650194</v>
      </c>
      <c r="R16" s="3"/>
      <c r="T16" s="16"/>
      <c r="U16" s="79"/>
      <c r="V16" s="83"/>
    </row>
    <row r="18" spans="1:22">
      <c r="A18">
        <v>3</v>
      </c>
      <c r="B18" s="74" t="s">
        <v>244</v>
      </c>
      <c r="Q18" s="80" t="s">
        <v>218</v>
      </c>
    </row>
    <row r="19" spans="1:22">
      <c r="B19" s="16" t="s">
        <v>237</v>
      </c>
      <c r="C19" t="s">
        <v>205</v>
      </c>
      <c r="D19" t="s">
        <v>255</v>
      </c>
      <c r="Q19" s="3">
        <f>Q15</f>
        <v>1198070.7602081478</v>
      </c>
      <c r="R19" s="3"/>
    </row>
    <row r="20" spans="1:22">
      <c r="B20" s="69" t="s">
        <v>240</v>
      </c>
      <c r="C20" t="s">
        <v>205</v>
      </c>
      <c r="D20" t="s">
        <v>269</v>
      </c>
      <c r="Q20" s="79">
        <v>0</v>
      </c>
      <c r="R20" s="3"/>
    </row>
    <row r="21" spans="1:22">
      <c r="B21" s="69" t="s">
        <v>241</v>
      </c>
      <c r="C21" t="s">
        <v>259</v>
      </c>
      <c r="D21" t="s">
        <v>232</v>
      </c>
      <c r="Q21" s="3">
        <f>Q16</f>
        <v>72898.440336650194</v>
      </c>
      <c r="R21" s="3"/>
    </row>
    <row r="23" spans="1:22">
      <c r="A23">
        <v>4</v>
      </c>
      <c r="B23" t="s">
        <v>245</v>
      </c>
      <c r="Q23" s="80" t="s">
        <v>218</v>
      </c>
    </row>
    <row r="24" spans="1:22">
      <c r="B24" s="71" t="s">
        <v>237</v>
      </c>
      <c r="C24" s="29" t="s">
        <v>117</v>
      </c>
      <c r="D24" s="29" t="s">
        <v>116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72">
        <f>'Incremental Rev Req'!G107+'Incremental Rev Req'!H107+'Incremental Rev Req'!I107+'Incremental Rev Req'!J107</f>
        <v>1435.2455226906839</v>
      </c>
      <c r="R24" s="3"/>
      <c r="V24" s="83"/>
    </row>
    <row r="25" spans="1:22">
      <c r="B25" s="71" t="s">
        <v>240</v>
      </c>
      <c r="C25" s="29" t="s">
        <v>261</v>
      </c>
      <c r="D25" s="29" t="s">
        <v>260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72">
        <f>'Incremental Rev Req'!H110+'Incremental Rev Req'!I110+'Incremental Rev Req'!J110</f>
        <v>2122.4415766433062</v>
      </c>
      <c r="R25" s="3"/>
    </row>
    <row r="26" spans="1:22">
      <c r="B26" s="16" t="s">
        <v>241</v>
      </c>
      <c r="C26" t="s">
        <v>213</v>
      </c>
      <c r="D26" t="s">
        <v>212</v>
      </c>
      <c r="Q26" s="3">
        <f>'Incremental Rev Req'!G104+'Incremental Rev Req'!H104+'Incremental Rev Req'!I104+'Incremental Rev Req'!J104</f>
        <v>32238.316412999997</v>
      </c>
      <c r="R26" s="3"/>
    </row>
    <row r="27" spans="1:22">
      <c r="B27" s="16" t="s">
        <v>242</v>
      </c>
      <c r="C27" t="s">
        <v>263</v>
      </c>
      <c r="D27" t="s">
        <v>228</v>
      </c>
      <c r="Q27" s="3">
        <f ca="1">SUMIF('Incremental Rev Req'!A107:A128,"2024 ERRA Forecast",'Incremental Rev Req'!G107:G127)</f>
        <v>-88952.576322473178</v>
      </c>
      <c r="R27" s="3"/>
    </row>
    <row r="29" spans="1:22">
      <c r="A29">
        <v>5</v>
      </c>
      <c r="B29" s="90" t="s">
        <v>246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</row>
    <row r="30" spans="1:22">
      <c r="B30" s="16" t="s">
        <v>237</v>
      </c>
      <c r="C30" s="16" t="s">
        <v>247</v>
      </c>
      <c r="Q30" s="3">
        <f>'Incremental Rev Req'!O115</f>
        <v>4376473.9442439089</v>
      </c>
      <c r="R30" s="3"/>
    </row>
    <row r="31" spans="1:22">
      <c r="B31" s="16" t="s">
        <v>240</v>
      </c>
      <c r="C31" s="16" t="s">
        <v>248</v>
      </c>
      <c r="Q31" s="3">
        <f>'Incremental Rev Req'!P115</f>
        <v>4535870.3174862266</v>
      </c>
      <c r="R31" s="3"/>
    </row>
    <row r="32" spans="1:22">
      <c r="B32" s="16" t="s">
        <v>241</v>
      </c>
      <c r="C32" s="16" t="s">
        <v>249</v>
      </c>
      <c r="Q32" s="3">
        <f>'Incremental Rev Req'!Q115</f>
        <v>4883760.2337483903</v>
      </c>
      <c r="R32" s="3"/>
    </row>
    <row r="33" spans="1:21">
      <c r="B33" s="16" t="s">
        <v>242</v>
      </c>
      <c r="C33" s="16" t="s">
        <v>256</v>
      </c>
      <c r="Q33" s="3">
        <f>'Incremental Rev Req'!R115</f>
        <v>5054762.1121354047</v>
      </c>
      <c r="R33" s="3"/>
    </row>
    <row r="34" spans="1:21">
      <c r="B34" s="16" t="s">
        <v>243</v>
      </c>
      <c r="C34" s="16" t="s">
        <v>257</v>
      </c>
      <c r="Q34" s="3">
        <f>'Incremental Rev Req'!S115</f>
        <v>5298102.6318297908</v>
      </c>
      <c r="R34" s="3"/>
    </row>
    <row r="35" spans="1:21">
      <c r="R35" s="3"/>
    </row>
    <row r="36" spans="1:21">
      <c r="A36">
        <v>6</v>
      </c>
      <c r="B36" s="92" t="s">
        <v>250</v>
      </c>
      <c r="C36" s="92"/>
      <c r="D36" s="92"/>
      <c r="E36" s="92"/>
      <c r="F36" s="92"/>
      <c r="G36" s="92"/>
      <c r="H36" s="92"/>
      <c r="I36" s="92"/>
      <c r="J36" s="92"/>
      <c r="K36" s="92"/>
      <c r="L36" s="91"/>
      <c r="M36" s="91"/>
      <c r="N36" s="91"/>
      <c r="O36" s="91"/>
      <c r="R36" s="76" t="s">
        <v>251</v>
      </c>
    </row>
    <row r="37" spans="1:21">
      <c r="B37" s="16" t="s">
        <v>237</v>
      </c>
      <c r="C37" s="16" t="s">
        <v>247</v>
      </c>
      <c r="R37" s="75">
        <v>40.200000000000003</v>
      </c>
      <c r="S37" s="3"/>
    </row>
    <row r="38" spans="1:21">
      <c r="B38" s="16" t="s">
        <v>240</v>
      </c>
      <c r="C38" s="16" t="s">
        <v>248</v>
      </c>
      <c r="R38" s="75">
        <v>38.794871860015824</v>
      </c>
      <c r="S38" s="3"/>
    </row>
    <row r="39" spans="1:21">
      <c r="B39" s="16" t="s">
        <v>241</v>
      </c>
      <c r="C39" s="16" t="s">
        <v>249</v>
      </c>
      <c r="R39" s="75">
        <v>45.497957393147018</v>
      </c>
      <c r="S39" s="3"/>
    </row>
    <row r="40" spans="1:21">
      <c r="B40" s="16" t="s">
        <v>242</v>
      </c>
      <c r="C40" s="16" t="s">
        <v>256</v>
      </c>
      <c r="R40" s="75">
        <v>46.870217330369684</v>
      </c>
      <c r="S40" s="3"/>
    </row>
    <row r="41" spans="1:21">
      <c r="B41" s="16" t="s">
        <v>243</v>
      </c>
      <c r="C41" s="16" t="s">
        <v>257</v>
      </c>
      <c r="R41" s="75">
        <v>48.747681920283554</v>
      </c>
      <c r="S41" s="3"/>
    </row>
    <row r="43" spans="1:21">
      <c r="A43">
        <v>7</v>
      </c>
      <c r="B43" s="28" t="s">
        <v>264</v>
      </c>
      <c r="S43" s="76" t="s">
        <v>128</v>
      </c>
      <c r="T43" s="76" t="s">
        <v>129</v>
      </c>
    </row>
    <row r="44" spans="1:21">
      <c r="B44" s="16" t="s">
        <v>237</v>
      </c>
      <c r="C44" s="16" t="s">
        <v>247</v>
      </c>
      <c r="S44" s="77">
        <v>185.98687138273365</v>
      </c>
      <c r="T44" s="77">
        <v>121.0789031915803</v>
      </c>
      <c r="U44" s="3"/>
    </row>
    <row r="45" spans="1:21">
      <c r="B45" s="16" t="s">
        <v>240</v>
      </c>
      <c r="C45" s="16" t="s">
        <v>248</v>
      </c>
      <c r="S45" s="77">
        <v>180.99671176080051</v>
      </c>
      <c r="T45" s="77">
        <v>117.83515315532891</v>
      </c>
      <c r="U45" s="3"/>
    </row>
    <row r="46" spans="1:21">
      <c r="B46" s="16" t="s">
        <v>241</v>
      </c>
      <c r="C46" s="16" t="s">
        <v>249</v>
      </c>
      <c r="S46" s="77">
        <v>208.64203552927802</v>
      </c>
      <c r="T46" s="77">
        <v>135.80542400238468</v>
      </c>
      <c r="U46" s="3"/>
    </row>
    <row r="47" spans="1:21">
      <c r="B47" s="16" t="s">
        <v>242</v>
      </c>
      <c r="C47" s="16" t="s">
        <v>256</v>
      </c>
      <c r="S47" s="77">
        <v>214.55818724295636</v>
      </c>
      <c r="T47" s="77">
        <v>139.65109604288716</v>
      </c>
      <c r="U47" s="3"/>
    </row>
    <row r="48" spans="1:21">
      <c r="B48" s="16" t="s">
        <v>243</v>
      </c>
      <c r="C48" s="16" t="s">
        <v>257</v>
      </c>
      <c r="S48" s="77">
        <v>222.6524010647704</v>
      </c>
      <c r="T48" s="77">
        <v>144.91257230158939</v>
      </c>
      <c r="U48" s="3"/>
    </row>
    <row r="49" spans="2:3">
      <c r="B49" s="78"/>
    </row>
    <row r="50" spans="2:3">
      <c r="B50" s="16" t="s">
        <v>268</v>
      </c>
      <c r="C50" t="s">
        <v>266</v>
      </c>
    </row>
  </sheetData>
  <mergeCells count="2">
    <mergeCell ref="B29:P29"/>
    <mergeCell ref="B36:O36"/>
  </mergeCells>
  <phoneticPr fontId="2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69D28-87E3-445F-89CF-C3F304F54B9A}">
  <sheetPr codeName="Sheet1">
    <pageSetUpPr fitToPage="1"/>
  </sheetPr>
  <dimension ref="A1:K157"/>
  <sheetViews>
    <sheetView zoomScale="80" zoomScaleNormal="80" workbookViewId="0"/>
  </sheetViews>
  <sheetFormatPr defaultRowHeight="15"/>
  <cols>
    <col min="1" max="1" width="78.42578125" customWidth="1"/>
    <col min="2" max="2" width="50.5703125" customWidth="1"/>
    <col min="3" max="5" width="14.42578125" customWidth="1"/>
    <col min="6" max="6" width="40.85546875" bestFit="1" customWidth="1"/>
    <col min="7" max="7" width="12" customWidth="1"/>
    <col min="8" max="8" width="9.140625" customWidth="1"/>
    <col min="9" max="9" width="14.42578125" customWidth="1"/>
    <col min="10" max="10" width="14.140625" bestFit="1" customWidth="1"/>
    <col min="11" max="11" width="15" style="58" bestFit="1" customWidth="1"/>
  </cols>
  <sheetData>
    <row r="1" spans="1:11" ht="21">
      <c r="A1" s="87" t="s">
        <v>304</v>
      </c>
      <c r="B1" s="82"/>
      <c r="C1" s="82"/>
      <c r="D1" s="82"/>
      <c r="E1" s="82"/>
      <c r="F1" s="82"/>
      <c r="G1" s="82"/>
    </row>
    <row r="2" spans="1:11" ht="21">
      <c r="A2" s="87" t="s">
        <v>216</v>
      </c>
      <c r="B2" s="6"/>
      <c r="C2" s="7"/>
      <c r="D2" s="7"/>
      <c r="E2" s="7"/>
      <c r="I2" s="7"/>
    </row>
    <row r="3" spans="1:11" ht="21">
      <c r="A3" s="87" t="s">
        <v>271</v>
      </c>
      <c r="B3" s="6"/>
      <c r="C3" s="7"/>
      <c r="D3" s="7"/>
      <c r="E3" s="7"/>
      <c r="I3" s="7"/>
    </row>
    <row r="4" spans="1:11" ht="21">
      <c r="A4" s="87" t="s">
        <v>309</v>
      </c>
      <c r="B4" s="6"/>
      <c r="C4" s="7"/>
      <c r="D4" s="7"/>
      <c r="E4" s="65"/>
      <c r="I4" s="7"/>
    </row>
    <row r="5" spans="1:11">
      <c r="B5" t="s">
        <v>18</v>
      </c>
      <c r="C5" s="42">
        <v>44562</v>
      </c>
      <c r="D5" s="42">
        <v>44713</v>
      </c>
      <c r="E5" s="42">
        <v>44927</v>
      </c>
      <c r="I5" s="42"/>
    </row>
    <row r="6" spans="1:11">
      <c r="B6" t="s">
        <v>19</v>
      </c>
      <c r="C6" t="s">
        <v>199</v>
      </c>
      <c r="D6" t="s">
        <v>201</v>
      </c>
      <c r="E6" t="s">
        <v>262</v>
      </c>
    </row>
    <row r="7" spans="1:11" ht="62.25" customHeight="1">
      <c r="A7" s="9" t="s">
        <v>0</v>
      </c>
      <c r="B7" s="1" t="s">
        <v>253</v>
      </c>
      <c r="C7" s="1" t="s">
        <v>17</v>
      </c>
      <c r="D7" s="1" t="s">
        <v>17</v>
      </c>
      <c r="E7" s="1" t="s">
        <v>17</v>
      </c>
      <c r="F7" s="1" t="s">
        <v>1</v>
      </c>
      <c r="G7" s="1" t="s">
        <v>16</v>
      </c>
      <c r="I7" s="22"/>
    </row>
    <row r="8" spans="1:11">
      <c r="A8" s="8" t="s">
        <v>2</v>
      </c>
    </row>
    <row r="9" spans="1:11">
      <c r="A9" t="s">
        <v>20</v>
      </c>
      <c r="B9" s="2" t="s">
        <v>275</v>
      </c>
      <c r="C9" s="2">
        <v>1628214.3345532001</v>
      </c>
      <c r="D9" s="2">
        <v>1622781.4869994856</v>
      </c>
      <c r="E9" s="2">
        <v>1673262.9692801998</v>
      </c>
      <c r="F9" t="s">
        <v>5</v>
      </c>
      <c r="G9" t="s">
        <v>25</v>
      </c>
      <c r="H9" s="2"/>
      <c r="I9" s="2"/>
      <c r="J9" s="2"/>
      <c r="K9" s="59"/>
    </row>
    <row r="10" spans="1:11">
      <c r="A10" t="s">
        <v>20</v>
      </c>
      <c r="B10" s="2" t="s">
        <v>275</v>
      </c>
      <c r="C10" s="2">
        <v>203501.2640546</v>
      </c>
      <c r="D10" s="2">
        <v>203055.40087854289</v>
      </c>
      <c r="E10" s="2">
        <v>202592.5097464</v>
      </c>
      <c r="F10" t="s">
        <v>3</v>
      </c>
      <c r="G10" t="s">
        <v>25</v>
      </c>
      <c r="H10" s="2"/>
      <c r="I10" s="2"/>
      <c r="J10" s="2"/>
      <c r="K10" s="59"/>
    </row>
    <row r="11" spans="1:11">
      <c r="A11" t="s">
        <v>141</v>
      </c>
      <c r="B11" s="2" t="s">
        <v>231</v>
      </c>
      <c r="C11" s="2">
        <v>0</v>
      </c>
      <c r="D11" s="2">
        <v>0</v>
      </c>
      <c r="E11" s="2">
        <v>0</v>
      </c>
      <c r="F11" t="s">
        <v>5</v>
      </c>
      <c r="G11" t="s">
        <v>27</v>
      </c>
      <c r="H11" s="2"/>
      <c r="I11" s="2"/>
      <c r="J11" s="2"/>
      <c r="K11" s="59"/>
    </row>
    <row r="12" spans="1:11">
      <c r="A12" t="s">
        <v>141</v>
      </c>
      <c r="B12" s="2" t="s">
        <v>231</v>
      </c>
      <c r="C12" s="2">
        <v>0</v>
      </c>
      <c r="D12" s="2">
        <v>0</v>
      </c>
      <c r="E12" s="2">
        <v>0</v>
      </c>
      <c r="F12" t="s">
        <v>3</v>
      </c>
      <c r="G12" t="s">
        <v>27</v>
      </c>
      <c r="H12" s="2"/>
      <c r="I12" s="2"/>
      <c r="J12" s="2"/>
      <c r="K12" s="59"/>
    </row>
    <row r="13" spans="1:11">
      <c r="A13" t="s">
        <v>139</v>
      </c>
      <c r="B13" s="2" t="s">
        <v>276</v>
      </c>
      <c r="C13" s="2">
        <v>0</v>
      </c>
      <c r="D13" s="2">
        <v>0</v>
      </c>
      <c r="E13" s="2">
        <v>0</v>
      </c>
      <c r="F13" t="s">
        <v>5</v>
      </c>
      <c r="G13" t="s">
        <v>25</v>
      </c>
      <c r="H13" s="2"/>
      <c r="I13" s="2"/>
      <c r="J13" s="2"/>
      <c r="K13" s="59"/>
    </row>
    <row r="14" spans="1:11">
      <c r="A14" t="s">
        <v>139</v>
      </c>
      <c r="B14" s="2" t="s">
        <v>231</v>
      </c>
      <c r="C14" s="2">
        <v>0</v>
      </c>
      <c r="D14" s="2">
        <v>0</v>
      </c>
      <c r="E14" s="2">
        <v>0</v>
      </c>
      <c r="F14" t="s">
        <v>3</v>
      </c>
      <c r="G14" t="s">
        <v>25</v>
      </c>
      <c r="H14" s="2"/>
      <c r="I14" s="2"/>
      <c r="J14" s="2"/>
      <c r="K14" s="59"/>
    </row>
    <row r="15" spans="1:11">
      <c r="A15" s="3" t="s">
        <v>150</v>
      </c>
      <c r="B15" s="2" t="s">
        <v>277</v>
      </c>
      <c r="C15" s="2">
        <v>0</v>
      </c>
      <c r="D15" s="2">
        <v>0</v>
      </c>
      <c r="E15" s="2">
        <v>0</v>
      </c>
      <c r="F15" t="s">
        <v>5</v>
      </c>
      <c r="G15" t="s">
        <v>27</v>
      </c>
      <c r="H15" s="2"/>
      <c r="I15" s="2"/>
      <c r="J15" s="2"/>
      <c r="K15" s="59"/>
    </row>
    <row r="16" spans="1:11">
      <c r="A16" s="3" t="s">
        <v>149</v>
      </c>
      <c r="B16" s="2" t="s">
        <v>231</v>
      </c>
      <c r="C16" s="2">
        <v>0</v>
      </c>
      <c r="D16" s="2">
        <v>0</v>
      </c>
      <c r="E16" s="2">
        <v>0</v>
      </c>
      <c r="F16" t="s">
        <v>3</v>
      </c>
      <c r="G16" t="s">
        <v>27</v>
      </c>
      <c r="H16" s="2"/>
      <c r="I16" s="2"/>
      <c r="J16" s="2"/>
      <c r="K16" s="59"/>
    </row>
    <row r="17" spans="1:11">
      <c r="A17" s="3" t="s">
        <v>41</v>
      </c>
      <c r="B17" s="2" t="s">
        <v>278</v>
      </c>
      <c r="C17" s="2">
        <v>766523.53512980556</v>
      </c>
      <c r="D17" s="2">
        <v>766523.53512980556</v>
      </c>
      <c r="E17" s="2">
        <v>499812.78553148132</v>
      </c>
      <c r="F17" t="s">
        <v>3</v>
      </c>
      <c r="G17" t="s">
        <v>25</v>
      </c>
      <c r="H17" s="2"/>
      <c r="I17" s="2"/>
      <c r="J17" s="2"/>
      <c r="K17" s="59"/>
    </row>
    <row r="18" spans="1:11">
      <c r="A18" s="3" t="s">
        <v>43</v>
      </c>
      <c r="B18" s="2" t="s">
        <v>279</v>
      </c>
      <c r="C18" s="2">
        <v>149125.7809671688</v>
      </c>
      <c r="D18" s="2">
        <v>149125.7809671688</v>
      </c>
      <c r="E18" s="2">
        <v>-4541.853247395592</v>
      </c>
      <c r="F18" t="s">
        <v>3</v>
      </c>
      <c r="G18" t="s">
        <v>25</v>
      </c>
      <c r="H18" s="2"/>
      <c r="I18" s="2"/>
      <c r="J18" s="2"/>
      <c r="K18" s="59"/>
    </row>
    <row r="19" spans="1:11">
      <c r="A19" t="s">
        <v>56</v>
      </c>
      <c r="B19" s="2" t="s">
        <v>280</v>
      </c>
      <c r="C19" s="2">
        <v>0</v>
      </c>
      <c r="D19" s="2">
        <v>0</v>
      </c>
      <c r="E19" s="2">
        <v>106558.60764250722</v>
      </c>
      <c r="F19" t="s">
        <v>3</v>
      </c>
      <c r="G19" t="s">
        <v>27</v>
      </c>
      <c r="H19" s="2"/>
      <c r="I19" s="2"/>
      <c r="J19" s="2"/>
      <c r="K19" s="59"/>
    </row>
    <row r="20" spans="1:11">
      <c r="A20" t="s">
        <v>210</v>
      </c>
      <c r="B20" s="2" t="s">
        <v>281</v>
      </c>
      <c r="C20" s="2">
        <v>30288.3684359037</v>
      </c>
      <c r="D20" s="2">
        <v>30288.3684359037</v>
      </c>
      <c r="E20" s="2">
        <v>41.484471775096608</v>
      </c>
      <c r="F20" t="s">
        <v>3</v>
      </c>
      <c r="G20" t="s">
        <v>25</v>
      </c>
      <c r="H20" s="2"/>
      <c r="I20" s="2"/>
      <c r="J20" s="2"/>
      <c r="K20" s="59"/>
    </row>
    <row r="21" spans="1:11">
      <c r="A21" t="s">
        <v>138</v>
      </c>
      <c r="B21" s="2" t="s">
        <v>280</v>
      </c>
      <c r="C21" s="2">
        <v>-49396.580372743534</v>
      </c>
      <c r="D21" s="2">
        <v>-49396.580372743534</v>
      </c>
      <c r="E21" s="2">
        <v>-7303.5433951182349</v>
      </c>
      <c r="F21" t="s">
        <v>3</v>
      </c>
      <c r="G21" t="s">
        <v>27</v>
      </c>
      <c r="H21" s="2"/>
      <c r="I21" s="2"/>
      <c r="J21" s="2"/>
      <c r="K21" s="59"/>
    </row>
    <row r="22" spans="1:11">
      <c r="A22" t="s">
        <v>196</v>
      </c>
      <c r="B22" s="2" t="s">
        <v>280</v>
      </c>
      <c r="C22" s="2">
        <v>-2470.7040940930806</v>
      </c>
      <c r="D22" s="2">
        <v>-2470.7040940930806</v>
      </c>
      <c r="E22" s="2">
        <v>-428.1251468284795</v>
      </c>
      <c r="F22" t="s">
        <v>3</v>
      </c>
      <c r="G22" t="s">
        <v>25</v>
      </c>
      <c r="H22" s="2"/>
      <c r="I22" s="2"/>
      <c r="J22" s="2"/>
      <c r="K22" s="59"/>
    </row>
    <row r="23" spans="1:11">
      <c r="A23" t="s">
        <v>197</v>
      </c>
      <c r="B23" s="2" t="s">
        <v>278</v>
      </c>
      <c r="C23" s="2">
        <v>-17985.713429346531</v>
      </c>
      <c r="D23" s="2">
        <v>-17985.713429346531</v>
      </c>
      <c r="E23" s="2">
        <v>0</v>
      </c>
      <c r="F23" t="s">
        <v>3</v>
      </c>
      <c r="G23" t="s">
        <v>25</v>
      </c>
      <c r="H23" s="2"/>
      <c r="I23" s="2"/>
      <c r="J23" s="2"/>
      <c r="K23" s="59"/>
    </row>
    <row r="24" spans="1:11">
      <c r="A24" t="s">
        <v>174</v>
      </c>
      <c r="B24" s="2" t="s">
        <v>280</v>
      </c>
      <c r="C24" s="2">
        <v>2470.7040940930806</v>
      </c>
      <c r="D24" s="2">
        <v>2470.7040940930806</v>
      </c>
      <c r="E24" s="2">
        <v>-2700.7391953273445</v>
      </c>
      <c r="F24" t="s">
        <v>163</v>
      </c>
      <c r="G24" t="s">
        <v>25</v>
      </c>
      <c r="H24" s="2"/>
      <c r="I24" s="2"/>
      <c r="J24" s="2"/>
      <c r="K24" s="59"/>
    </row>
    <row r="25" spans="1:11">
      <c r="A25" t="s">
        <v>211</v>
      </c>
      <c r="B25" s="2" t="s">
        <v>280</v>
      </c>
      <c r="C25" s="2">
        <v>153061.7712138943</v>
      </c>
      <c r="D25" s="2">
        <v>153061.7712138943</v>
      </c>
      <c r="E25" s="2">
        <v>97929.459201915961</v>
      </c>
      <c r="F25" t="s">
        <v>163</v>
      </c>
      <c r="G25" t="s">
        <v>25</v>
      </c>
      <c r="H25" s="2"/>
      <c r="I25" s="2"/>
      <c r="J25" s="2"/>
      <c r="K25" s="59"/>
    </row>
    <row r="26" spans="1:11">
      <c r="A26" t="s">
        <v>162</v>
      </c>
      <c r="B26" s="2" t="s">
        <v>280</v>
      </c>
      <c r="C26" s="2">
        <v>-62287.582937048333</v>
      </c>
      <c r="D26" s="2">
        <v>-62287.582937048333</v>
      </c>
      <c r="E26" s="2">
        <v>-7362.4888490041121</v>
      </c>
      <c r="F26" t="s">
        <v>163</v>
      </c>
      <c r="G26" t="s">
        <v>27</v>
      </c>
      <c r="H26" s="2"/>
      <c r="I26" s="2"/>
      <c r="J26" s="2"/>
      <c r="K26" s="59"/>
    </row>
    <row r="27" spans="1:11">
      <c r="A27" t="s">
        <v>175</v>
      </c>
      <c r="B27" s="2" t="s">
        <v>280</v>
      </c>
      <c r="C27" s="2">
        <v>69253.185498355859</v>
      </c>
      <c r="D27" s="2">
        <v>69253.185498355859</v>
      </c>
      <c r="E27" s="2">
        <v>52668.024321018689</v>
      </c>
      <c r="F27" t="s">
        <v>163</v>
      </c>
      <c r="G27" t="s">
        <v>25</v>
      </c>
      <c r="H27" s="2"/>
      <c r="I27" s="2"/>
      <c r="J27" s="2"/>
      <c r="K27" s="59"/>
    </row>
    <row r="28" spans="1:11">
      <c r="A28" t="s">
        <v>176</v>
      </c>
      <c r="B28" s="2" t="s">
        <v>278</v>
      </c>
      <c r="C28" s="2">
        <v>17985.713429346531</v>
      </c>
      <c r="D28" s="2">
        <v>17985.713429346531</v>
      </c>
      <c r="E28" s="2">
        <v>0</v>
      </c>
      <c r="F28" t="s">
        <v>163</v>
      </c>
      <c r="G28" t="s">
        <v>25</v>
      </c>
      <c r="H28" s="2"/>
      <c r="I28" s="2"/>
      <c r="J28" s="2"/>
      <c r="K28" s="59"/>
    </row>
    <row r="29" spans="1:11">
      <c r="A29" s="3" t="s">
        <v>42</v>
      </c>
      <c r="B29" s="2" t="s">
        <v>278</v>
      </c>
      <c r="C29" s="2">
        <v>20336.530915613203</v>
      </c>
      <c r="D29" s="2">
        <v>20336.530915613203</v>
      </c>
      <c r="E29" s="2">
        <v>45261.434887500363</v>
      </c>
      <c r="F29" t="s">
        <v>3</v>
      </c>
      <c r="G29" t="s">
        <v>25</v>
      </c>
      <c r="H29" s="2"/>
      <c r="I29" s="2"/>
      <c r="J29" s="2"/>
      <c r="K29" s="59"/>
    </row>
    <row r="30" spans="1:11">
      <c r="A30" t="s">
        <v>26</v>
      </c>
      <c r="B30" s="2" t="s">
        <v>282</v>
      </c>
      <c r="C30" s="2">
        <v>88240.647853200004</v>
      </c>
      <c r="D30" s="2">
        <v>88240.647853200004</v>
      </c>
      <c r="E30" s="2">
        <v>-17637.3861</v>
      </c>
      <c r="F30" t="s">
        <v>5</v>
      </c>
      <c r="G30" t="s">
        <v>27</v>
      </c>
      <c r="H30" s="2"/>
      <c r="I30" s="2"/>
      <c r="J30" s="2"/>
      <c r="K30" s="59"/>
    </row>
    <row r="31" spans="1:11">
      <c r="A31" t="s">
        <v>28</v>
      </c>
      <c r="B31" s="2" t="s">
        <v>231</v>
      </c>
      <c r="C31" s="2">
        <v>0</v>
      </c>
      <c r="D31" s="2">
        <v>0</v>
      </c>
      <c r="E31" s="2">
        <v>0</v>
      </c>
      <c r="F31" t="s">
        <v>5</v>
      </c>
      <c r="G31" t="s">
        <v>27</v>
      </c>
      <c r="H31" s="2"/>
      <c r="I31" s="2"/>
      <c r="J31" s="2"/>
      <c r="K31" s="59"/>
    </row>
    <row r="32" spans="1:11">
      <c r="A32" t="s">
        <v>31</v>
      </c>
      <c r="B32" s="2" t="s">
        <v>282</v>
      </c>
      <c r="C32" s="2">
        <v>-642.13116339999999</v>
      </c>
      <c r="D32" s="2">
        <v>-642.13116339999999</v>
      </c>
      <c r="E32" s="2">
        <v>-4106.3984813999996</v>
      </c>
      <c r="F32" t="s">
        <v>5</v>
      </c>
      <c r="G32" t="s">
        <v>27</v>
      </c>
      <c r="H32" s="2"/>
      <c r="I32" s="2"/>
      <c r="J32" s="2"/>
      <c r="K32" s="59"/>
    </row>
    <row r="33" spans="1:11">
      <c r="A33" t="s">
        <v>40</v>
      </c>
      <c r="B33" s="2" t="s">
        <v>282</v>
      </c>
      <c r="C33" s="2">
        <v>-1694.0229237999999</v>
      </c>
      <c r="D33" s="2">
        <v>-1694.0229237999999</v>
      </c>
      <c r="E33" s="2">
        <v>-1381.9410756</v>
      </c>
      <c r="F33" t="s">
        <v>5</v>
      </c>
      <c r="G33" t="s">
        <v>27</v>
      </c>
      <c r="H33" s="2"/>
      <c r="I33" s="2"/>
      <c r="J33" s="2"/>
      <c r="K33" s="59"/>
    </row>
    <row r="34" spans="1:11">
      <c r="A34" t="s">
        <v>32</v>
      </c>
      <c r="B34" s="2" t="s">
        <v>282</v>
      </c>
      <c r="C34" s="2">
        <v>1527.0065792</v>
      </c>
      <c r="D34" s="2">
        <v>1527.0065792</v>
      </c>
      <c r="E34" s="2">
        <v>-467.90947829999999</v>
      </c>
      <c r="F34" t="s">
        <v>5</v>
      </c>
      <c r="G34" t="s">
        <v>27</v>
      </c>
      <c r="H34" s="2"/>
      <c r="I34" s="2"/>
      <c r="J34" s="2"/>
      <c r="K34" s="59"/>
    </row>
    <row r="35" spans="1:11">
      <c r="A35" t="s">
        <v>35</v>
      </c>
      <c r="B35" s="2" t="s">
        <v>282</v>
      </c>
      <c r="C35" s="2">
        <v>311.21057999999999</v>
      </c>
      <c r="D35" s="2">
        <v>311.21057999999999</v>
      </c>
      <c r="E35" s="2">
        <v>132.79914239999999</v>
      </c>
      <c r="F35" t="s">
        <v>5</v>
      </c>
      <c r="G35" t="s">
        <v>27</v>
      </c>
      <c r="H35" s="2"/>
      <c r="I35" s="2"/>
      <c r="J35" s="2"/>
      <c r="K35" s="59"/>
    </row>
    <row r="36" spans="1:11">
      <c r="A36" s="3" t="s">
        <v>44</v>
      </c>
      <c r="B36" s="2" t="s">
        <v>231</v>
      </c>
      <c r="C36" s="2">
        <v>0</v>
      </c>
      <c r="D36" s="2">
        <v>0</v>
      </c>
      <c r="E36" s="2">
        <v>0</v>
      </c>
      <c r="F36" t="s">
        <v>3</v>
      </c>
      <c r="G36" t="s">
        <v>25</v>
      </c>
      <c r="H36" s="2"/>
      <c r="I36" s="2"/>
      <c r="J36" s="2"/>
      <c r="K36" s="59"/>
    </row>
    <row r="37" spans="1:11">
      <c r="A37" s="3" t="s">
        <v>53</v>
      </c>
      <c r="B37" s="2" t="s">
        <v>214</v>
      </c>
      <c r="C37" s="2">
        <v>1457.2959840000001</v>
      </c>
      <c r="D37" s="2">
        <v>1457.2959840000001</v>
      </c>
      <c r="E37" s="2">
        <v>1540.4658171999999</v>
      </c>
      <c r="F37" t="s">
        <v>3</v>
      </c>
      <c r="G37" t="s">
        <v>25</v>
      </c>
      <c r="H37" s="2"/>
      <c r="I37" s="2"/>
      <c r="J37" s="2"/>
      <c r="K37" s="59"/>
    </row>
    <row r="38" spans="1:11">
      <c r="A38" s="3" t="s">
        <v>54</v>
      </c>
      <c r="B38" s="2" t="s">
        <v>231</v>
      </c>
      <c r="C38" s="2">
        <v>0</v>
      </c>
      <c r="D38" s="2">
        <v>0</v>
      </c>
      <c r="E38" s="2">
        <v>0</v>
      </c>
      <c r="F38" t="s">
        <v>3</v>
      </c>
      <c r="G38" t="s">
        <v>25</v>
      </c>
      <c r="H38" s="2"/>
      <c r="I38" s="2"/>
      <c r="J38" s="2"/>
      <c r="K38" s="59"/>
    </row>
    <row r="39" spans="1:11">
      <c r="A39" s="3" t="s">
        <v>55</v>
      </c>
      <c r="B39" s="2" t="s">
        <v>282</v>
      </c>
      <c r="C39" s="2">
        <v>-18223.289949766604</v>
      </c>
      <c r="D39" s="2">
        <v>-18223.289949766604</v>
      </c>
      <c r="E39" s="2">
        <v>-82533.698187948947</v>
      </c>
      <c r="F39" t="s">
        <v>3</v>
      </c>
      <c r="G39" t="s">
        <v>27</v>
      </c>
      <c r="H39" s="2"/>
      <c r="I39" s="2"/>
      <c r="J39" s="2"/>
      <c r="K39" s="59"/>
    </row>
    <row r="40" spans="1:11">
      <c r="A40" s="3" t="s">
        <v>59</v>
      </c>
      <c r="B40" s="2" t="s">
        <v>278</v>
      </c>
      <c r="C40" s="2">
        <v>9575.3765038420588</v>
      </c>
      <c r="D40" s="2">
        <v>9575.3765038420588</v>
      </c>
      <c r="E40" s="2">
        <v>10765.967043677038</v>
      </c>
      <c r="F40" t="s">
        <v>14</v>
      </c>
      <c r="G40" t="s">
        <v>25</v>
      </c>
      <c r="H40" s="2"/>
      <c r="I40" s="2"/>
      <c r="J40" s="2"/>
      <c r="K40" s="59"/>
    </row>
    <row r="41" spans="1:11">
      <c r="A41" s="3" t="s">
        <v>60</v>
      </c>
      <c r="B41" s="2" t="s">
        <v>282</v>
      </c>
      <c r="C41" s="2">
        <v>9746.6789041000011</v>
      </c>
      <c r="D41" s="2">
        <v>9746.6789041000011</v>
      </c>
      <c r="E41" s="2">
        <v>15866.190637599999</v>
      </c>
      <c r="F41" t="s">
        <v>14</v>
      </c>
      <c r="G41" t="s">
        <v>27</v>
      </c>
      <c r="H41" s="2"/>
      <c r="I41" s="2"/>
      <c r="J41" s="2"/>
      <c r="K41" s="59"/>
    </row>
    <row r="42" spans="1:11">
      <c r="A42" s="3" t="s">
        <v>61</v>
      </c>
      <c r="B42" s="2" t="s">
        <v>278</v>
      </c>
      <c r="C42" s="2">
        <v>146823.98913219353</v>
      </c>
      <c r="D42" s="2">
        <v>146823.98913219353</v>
      </c>
      <c r="E42" s="2">
        <v>189848.65786940834</v>
      </c>
      <c r="F42" t="s">
        <v>62</v>
      </c>
      <c r="G42" t="s">
        <v>25</v>
      </c>
      <c r="H42" s="2"/>
      <c r="I42" s="2"/>
      <c r="J42" s="2"/>
      <c r="K42" s="59"/>
    </row>
    <row r="43" spans="1:11">
      <c r="A43" s="3" t="s">
        <v>63</v>
      </c>
      <c r="B43" s="2" t="s">
        <v>278</v>
      </c>
      <c r="C43" s="2">
        <v>-91971.658124724228</v>
      </c>
      <c r="D43" s="2">
        <v>-91971.658124724228</v>
      </c>
      <c r="E43" s="2">
        <v>400.31599999999997</v>
      </c>
      <c r="F43" t="s">
        <v>62</v>
      </c>
      <c r="G43" t="s">
        <v>27</v>
      </c>
      <c r="H43" s="2"/>
      <c r="I43" s="2"/>
      <c r="J43" s="2"/>
      <c r="K43" s="59"/>
    </row>
    <row r="44" spans="1:11">
      <c r="A44" t="s">
        <v>83</v>
      </c>
      <c r="B44" s="2" t="s">
        <v>278</v>
      </c>
      <c r="C44" s="2">
        <v>1188.2224727319999</v>
      </c>
      <c r="D44" s="2">
        <v>1188.2224727319999</v>
      </c>
      <c r="E44" s="2">
        <v>1342.6576582538</v>
      </c>
      <c r="F44" t="s">
        <v>84</v>
      </c>
      <c r="G44" t="s">
        <v>25</v>
      </c>
      <c r="H44" s="2"/>
      <c r="I44" s="2"/>
      <c r="J44" s="2"/>
      <c r="K44" s="59"/>
    </row>
    <row r="45" spans="1:11">
      <c r="A45" t="s">
        <v>85</v>
      </c>
      <c r="B45" s="2" t="s">
        <v>282</v>
      </c>
      <c r="C45" s="2">
        <v>170.01786480000001</v>
      </c>
      <c r="D45" s="2">
        <v>170.01786480000001</v>
      </c>
      <c r="E45" s="2">
        <v>21.254784599999997</v>
      </c>
      <c r="F45" t="s">
        <v>84</v>
      </c>
      <c r="G45" t="s">
        <v>27</v>
      </c>
      <c r="H45" s="2"/>
      <c r="I45" s="2"/>
      <c r="J45" s="2"/>
      <c r="K45" s="59"/>
    </row>
    <row r="46" spans="1:11">
      <c r="A46" t="s">
        <v>86</v>
      </c>
      <c r="B46" s="2" t="s">
        <v>283</v>
      </c>
      <c r="C46" s="2">
        <v>0</v>
      </c>
      <c r="D46" s="2">
        <v>-48518.545714285719</v>
      </c>
      <c r="E46" s="2">
        <v>0</v>
      </c>
      <c r="F46" t="s">
        <v>101</v>
      </c>
      <c r="G46" t="s">
        <v>25</v>
      </c>
      <c r="H46" s="2"/>
      <c r="I46" s="2"/>
      <c r="J46" s="2"/>
      <c r="K46" s="59"/>
    </row>
    <row r="47" spans="1:11">
      <c r="A47" t="s">
        <v>144</v>
      </c>
      <c r="B47" s="2" t="s">
        <v>284</v>
      </c>
      <c r="C47" s="2">
        <v>92132.448620537703</v>
      </c>
      <c r="D47" s="2">
        <v>92132.448620537703</v>
      </c>
      <c r="E47" s="2">
        <v>75464.804373230654</v>
      </c>
      <c r="F47" t="s">
        <v>144</v>
      </c>
      <c r="G47" t="s">
        <v>25</v>
      </c>
      <c r="H47" s="2"/>
      <c r="I47" s="2"/>
      <c r="J47" s="2"/>
      <c r="K47" s="59"/>
    </row>
    <row r="48" spans="1:11">
      <c r="A48" t="s">
        <v>219</v>
      </c>
      <c r="B48" s="2" t="s">
        <v>285</v>
      </c>
      <c r="C48" s="2">
        <v>0</v>
      </c>
      <c r="D48" s="2">
        <v>0</v>
      </c>
      <c r="E48" s="2">
        <v>49157.3050858653</v>
      </c>
      <c r="F48" t="s">
        <v>5</v>
      </c>
      <c r="G48" t="s">
        <v>25</v>
      </c>
      <c r="H48" s="2"/>
      <c r="I48" s="2"/>
      <c r="J48" s="2"/>
      <c r="K48" s="59"/>
    </row>
    <row r="49" spans="1:11">
      <c r="A49" t="s">
        <v>220</v>
      </c>
      <c r="B49" s="2" t="s">
        <v>215</v>
      </c>
      <c r="C49" s="2">
        <v>0</v>
      </c>
      <c r="D49" s="2">
        <v>0</v>
      </c>
      <c r="E49" s="2">
        <v>20399.187039640197</v>
      </c>
      <c r="F49" t="s">
        <v>5</v>
      </c>
      <c r="G49" t="s">
        <v>25</v>
      </c>
      <c r="H49" s="2"/>
      <c r="I49" s="2"/>
      <c r="J49" s="2"/>
      <c r="K49" s="59"/>
    </row>
    <row r="50" spans="1:11">
      <c r="A50" t="s">
        <v>233</v>
      </c>
      <c r="B50" s="2" t="s">
        <v>286</v>
      </c>
      <c r="C50" s="2">
        <v>0</v>
      </c>
      <c r="D50" s="2">
        <v>0</v>
      </c>
      <c r="E50" s="2">
        <v>19553.413197438818</v>
      </c>
      <c r="F50" t="s">
        <v>5</v>
      </c>
      <c r="G50" t="s">
        <v>25</v>
      </c>
      <c r="H50" s="2"/>
      <c r="I50" s="2"/>
      <c r="J50" s="2"/>
      <c r="K50" s="59"/>
    </row>
    <row r="51" spans="1:11">
      <c r="A51" t="s">
        <v>221</v>
      </c>
      <c r="B51" s="2" t="s">
        <v>207</v>
      </c>
      <c r="C51" s="2">
        <v>0</v>
      </c>
      <c r="D51" s="2">
        <v>0</v>
      </c>
      <c r="E51" s="2">
        <v>5846.3905841522819</v>
      </c>
      <c r="F51" t="s">
        <v>3</v>
      </c>
      <c r="G51" t="s">
        <v>25</v>
      </c>
      <c r="H51" s="2"/>
      <c r="I51" s="2"/>
      <c r="J51" s="2"/>
      <c r="K51" s="59"/>
    </row>
    <row r="52" spans="1:11">
      <c r="A52" t="s">
        <v>221</v>
      </c>
      <c r="B52" s="2" t="s">
        <v>207</v>
      </c>
      <c r="C52" s="2">
        <v>0</v>
      </c>
      <c r="D52" s="2">
        <v>0</v>
      </c>
      <c r="E52" s="2">
        <v>45706.503939637616</v>
      </c>
      <c r="F52" t="s">
        <v>5</v>
      </c>
      <c r="G52" t="s">
        <v>25</v>
      </c>
      <c r="H52" s="2"/>
      <c r="I52" s="2"/>
      <c r="J52" s="2"/>
      <c r="K52" s="59"/>
    </row>
    <row r="53" spans="1:11">
      <c r="A53" t="s">
        <v>225</v>
      </c>
      <c r="B53" s="2" t="s">
        <v>204</v>
      </c>
      <c r="C53" s="2">
        <v>0</v>
      </c>
      <c r="D53" s="2">
        <v>0</v>
      </c>
      <c r="E53" s="2">
        <v>10746.45935073</v>
      </c>
      <c r="F53" t="s">
        <v>5</v>
      </c>
      <c r="G53" t="s">
        <v>25</v>
      </c>
      <c r="H53" s="2"/>
      <c r="I53" s="2"/>
      <c r="J53" s="2"/>
      <c r="K53" s="59"/>
    </row>
    <row r="54" spans="1:11">
      <c r="B54" s="3"/>
      <c r="C54" s="2"/>
      <c r="D54" s="2"/>
      <c r="E54" s="2"/>
      <c r="H54" s="2"/>
      <c r="I54" s="2"/>
      <c r="J54" s="2"/>
    </row>
    <row r="55" spans="1:11">
      <c r="B55" s="3"/>
      <c r="C55" s="2"/>
      <c r="D55" s="2"/>
      <c r="E55" s="2"/>
      <c r="H55" s="2"/>
      <c r="I55" s="2"/>
      <c r="J55" s="2"/>
    </row>
    <row r="56" spans="1:11">
      <c r="B56" s="3"/>
      <c r="C56" s="2"/>
      <c r="D56" s="2"/>
      <c r="E56" s="2"/>
      <c r="F56" s="2"/>
      <c r="G56" s="2"/>
      <c r="H56" s="2"/>
      <c r="I56" s="2"/>
      <c r="J56" s="2"/>
    </row>
    <row r="57" spans="1:11">
      <c r="A57" s="8" t="s">
        <v>6</v>
      </c>
      <c r="C57" s="10">
        <f>SUM(C9:C56)</f>
        <v>3147262.3997916635</v>
      </c>
      <c r="D57" s="10">
        <f>SUM(D9:D56)</f>
        <v>3092865.1433476061</v>
      </c>
      <c r="E57" s="10">
        <f>SUM(E9:E56)</f>
        <v>2996455.5644497089</v>
      </c>
      <c r="H57" s="2"/>
      <c r="I57" s="10"/>
      <c r="J57" s="2"/>
    </row>
    <row r="58" spans="1:11">
      <c r="H58" s="2"/>
      <c r="J58" s="2"/>
    </row>
    <row r="59" spans="1:11">
      <c r="A59" s="8" t="s">
        <v>7</v>
      </c>
      <c r="H59" s="2"/>
      <c r="J59" s="2"/>
    </row>
    <row r="60" spans="1:11">
      <c r="A60" t="s">
        <v>21</v>
      </c>
      <c r="B60" s="2" t="s">
        <v>282</v>
      </c>
      <c r="C60" s="2">
        <v>0</v>
      </c>
      <c r="D60" s="2">
        <v>0</v>
      </c>
      <c r="E60" s="2">
        <v>0</v>
      </c>
      <c r="F60" t="s">
        <v>5</v>
      </c>
      <c r="G60" t="s">
        <v>25</v>
      </c>
      <c r="H60" s="2"/>
      <c r="I60" s="2"/>
      <c r="J60" s="2"/>
      <c r="K60" s="59"/>
    </row>
    <row r="61" spans="1:11">
      <c r="A61" t="s">
        <v>22</v>
      </c>
      <c r="B61" s="2" t="s">
        <v>287</v>
      </c>
      <c r="C61" s="2">
        <v>7575.7133050282164</v>
      </c>
      <c r="D61" s="2">
        <v>7575.7133050282164</v>
      </c>
      <c r="E61" s="2">
        <v>6782.9873780056369</v>
      </c>
      <c r="F61" t="s">
        <v>5</v>
      </c>
      <c r="G61" t="s">
        <v>25</v>
      </c>
      <c r="H61" s="2"/>
      <c r="I61" s="2"/>
      <c r="J61" s="2"/>
      <c r="K61" s="59"/>
    </row>
    <row r="62" spans="1:11">
      <c r="A62" t="s">
        <v>115</v>
      </c>
      <c r="B62" s="2" t="s">
        <v>288</v>
      </c>
      <c r="C62" s="2">
        <v>-10363.512138304784</v>
      </c>
      <c r="D62" s="2">
        <v>-10363.512138304784</v>
      </c>
      <c r="E62" s="2">
        <v>-10098.269566881992</v>
      </c>
      <c r="F62" t="s">
        <v>5</v>
      </c>
      <c r="G62" t="s">
        <v>25</v>
      </c>
      <c r="H62" s="2"/>
      <c r="I62" s="2"/>
      <c r="J62" s="2"/>
      <c r="K62" s="59"/>
    </row>
    <row r="63" spans="1:11">
      <c r="A63" t="s">
        <v>118</v>
      </c>
      <c r="B63" s="2" t="s">
        <v>289</v>
      </c>
      <c r="C63" s="2">
        <v>11822.733650287277</v>
      </c>
      <c r="D63" s="2">
        <v>11822.733650287277</v>
      </c>
      <c r="E63" s="2">
        <v>14749.202182647461</v>
      </c>
      <c r="F63" t="s">
        <v>5</v>
      </c>
      <c r="G63" t="s">
        <v>25</v>
      </c>
      <c r="H63" s="2"/>
      <c r="I63" s="2"/>
      <c r="J63" s="2"/>
      <c r="K63" s="59"/>
    </row>
    <row r="64" spans="1:11">
      <c r="A64" t="s">
        <v>119</v>
      </c>
      <c r="B64" s="2" t="s">
        <v>290</v>
      </c>
      <c r="C64" s="2">
        <v>2717.1226761587423</v>
      </c>
      <c r="D64" s="2">
        <v>2717.1226761587423</v>
      </c>
      <c r="E64" s="2">
        <v>3521.4260113924061</v>
      </c>
      <c r="F64" t="s">
        <v>5</v>
      </c>
      <c r="G64" t="s">
        <v>25</v>
      </c>
      <c r="H64" s="2"/>
      <c r="I64" s="2"/>
      <c r="J64" s="2"/>
      <c r="K64" s="59"/>
    </row>
    <row r="65" spans="1:11">
      <c r="A65" t="s">
        <v>121</v>
      </c>
      <c r="B65" s="2" t="s">
        <v>289</v>
      </c>
      <c r="C65" s="2">
        <v>223.70722107676906</v>
      </c>
      <c r="D65" s="2">
        <v>223.70722107676906</v>
      </c>
      <c r="E65" s="2">
        <v>224.82059047319851</v>
      </c>
      <c r="F65" t="s">
        <v>5</v>
      </c>
      <c r="G65" t="s">
        <v>25</v>
      </c>
      <c r="H65" s="2"/>
      <c r="I65" s="2"/>
      <c r="J65" s="2"/>
      <c r="K65" s="59"/>
    </row>
    <row r="66" spans="1:11">
      <c r="A66" t="s">
        <v>106</v>
      </c>
      <c r="B66" s="2" t="s">
        <v>291</v>
      </c>
      <c r="C66" s="2">
        <v>3707.071785513117</v>
      </c>
      <c r="D66" s="2">
        <v>3707.071785513117</v>
      </c>
      <c r="E66" s="2">
        <v>0</v>
      </c>
      <c r="F66" t="s">
        <v>5</v>
      </c>
      <c r="G66" t="s">
        <v>25</v>
      </c>
      <c r="H66" s="2"/>
      <c r="I66" s="2"/>
      <c r="J66" s="2"/>
      <c r="K66" s="59"/>
    </row>
    <row r="67" spans="1:11">
      <c r="A67" t="s">
        <v>24</v>
      </c>
      <c r="B67" s="2" t="s">
        <v>292</v>
      </c>
      <c r="C67" s="2">
        <v>7836.1328672590944</v>
      </c>
      <c r="D67" s="2">
        <v>7836.1328672590944</v>
      </c>
      <c r="E67" s="2">
        <v>11416.542000504454</v>
      </c>
      <c r="F67" t="s">
        <v>5</v>
      </c>
      <c r="G67" t="s">
        <v>25</v>
      </c>
      <c r="H67" s="2"/>
      <c r="I67" s="2"/>
      <c r="J67" s="2"/>
      <c r="K67" s="59"/>
    </row>
    <row r="68" spans="1:11">
      <c r="A68" s="51" t="s">
        <v>187</v>
      </c>
      <c r="B68" s="2" t="s">
        <v>168</v>
      </c>
      <c r="C68" s="2">
        <v>9150.7938542165066</v>
      </c>
      <c r="D68" s="2">
        <v>9150.7938542165066</v>
      </c>
      <c r="E68" s="2">
        <v>0</v>
      </c>
      <c r="F68" t="s">
        <v>5</v>
      </c>
      <c r="G68" t="s">
        <v>25</v>
      </c>
      <c r="H68" s="2"/>
      <c r="I68" s="2"/>
      <c r="J68" s="2"/>
      <c r="K68" s="59"/>
    </row>
    <row r="69" spans="1:11">
      <c r="A69" s="51" t="s">
        <v>147</v>
      </c>
      <c r="B69" s="2" t="s">
        <v>282</v>
      </c>
      <c r="C69" s="2">
        <v>0</v>
      </c>
      <c r="D69" s="2">
        <v>0</v>
      </c>
      <c r="E69" s="2">
        <v>0</v>
      </c>
      <c r="F69" t="s">
        <v>5</v>
      </c>
      <c r="G69" t="s">
        <v>27</v>
      </c>
      <c r="H69" s="2"/>
      <c r="I69" s="2"/>
      <c r="J69" s="2"/>
      <c r="K69" s="59"/>
    </row>
    <row r="70" spans="1:11">
      <c r="A70" s="51" t="s">
        <v>148</v>
      </c>
      <c r="B70" s="2" t="s">
        <v>282</v>
      </c>
      <c r="C70" s="2">
        <v>97834.232665999996</v>
      </c>
      <c r="D70" s="2">
        <v>97834.232665999996</v>
      </c>
      <c r="E70" s="2">
        <v>96619.676042399995</v>
      </c>
      <c r="F70" t="s">
        <v>5</v>
      </c>
      <c r="G70" t="s">
        <v>27</v>
      </c>
      <c r="H70" s="2"/>
      <c r="I70" s="2"/>
      <c r="J70" s="2"/>
      <c r="K70" s="59"/>
    </row>
    <row r="71" spans="1:11">
      <c r="A71" t="s">
        <v>29</v>
      </c>
      <c r="B71" s="2" t="s">
        <v>293</v>
      </c>
      <c r="C71" s="2">
        <v>12263.7715892</v>
      </c>
      <c r="D71" s="2">
        <v>12263.7715892</v>
      </c>
      <c r="E71" s="2">
        <v>11368.8515814</v>
      </c>
      <c r="F71" t="s">
        <v>5</v>
      </c>
      <c r="G71" t="s">
        <v>27</v>
      </c>
      <c r="H71" s="2"/>
      <c r="I71" s="2"/>
      <c r="J71" s="2"/>
      <c r="K71" s="59"/>
    </row>
    <row r="72" spans="1:11">
      <c r="A72" t="s">
        <v>30</v>
      </c>
      <c r="B72" s="2" t="s">
        <v>282</v>
      </c>
      <c r="C72" s="2">
        <v>-12060.447343600001</v>
      </c>
      <c r="D72" s="2">
        <v>-12060.447343600001</v>
      </c>
      <c r="E72" s="2">
        <v>-63.2870913</v>
      </c>
      <c r="F72" t="s">
        <v>5</v>
      </c>
      <c r="G72" t="s">
        <v>27</v>
      </c>
      <c r="H72" s="2"/>
      <c r="I72" s="2"/>
      <c r="J72" s="2"/>
      <c r="K72" s="59"/>
    </row>
    <row r="73" spans="1:11">
      <c r="A73" t="s">
        <v>33</v>
      </c>
      <c r="B73" s="2" t="s">
        <v>282</v>
      </c>
      <c r="C73" s="2">
        <v>0</v>
      </c>
      <c r="D73" s="2">
        <v>0</v>
      </c>
      <c r="E73" s="2">
        <v>0</v>
      </c>
      <c r="F73" t="s">
        <v>5</v>
      </c>
      <c r="G73" t="s">
        <v>27</v>
      </c>
      <c r="H73" s="2"/>
      <c r="I73" s="2"/>
      <c r="J73" s="2"/>
      <c r="K73" s="59"/>
    </row>
    <row r="74" spans="1:11">
      <c r="A74" t="s">
        <v>34</v>
      </c>
      <c r="B74" s="2" t="s">
        <v>282</v>
      </c>
      <c r="C74" s="2">
        <v>3376.6347929999997</v>
      </c>
      <c r="D74" s="2">
        <v>3376.6347929999997</v>
      </c>
      <c r="E74" s="2">
        <v>1615.3770680999999</v>
      </c>
      <c r="F74" t="s">
        <v>5</v>
      </c>
      <c r="G74" t="s">
        <v>27</v>
      </c>
      <c r="H74" s="2"/>
      <c r="I74" s="2"/>
      <c r="J74" s="2"/>
      <c r="K74" s="59"/>
    </row>
    <row r="75" spans="1:11">
      <c r="A75" t="s">
        <v>181</v>
      </c>
      <c r="B75" s="2" t="s">
        <v>282</v>
      </c>
      <c r="C75" s="2">
        <v>420.13428299999998</v>
      </c>
      <c r="D75" s="2">
        <v>420.13428299999998</v>
      </c>
      <c r="E75" s="2">
        <v>3.1124798999999999</v>
      </c>
      <c r="F75" t="s">
        <v>5</v>
      </c>
      <c r="G75" t="s">
        <v>27</v>
      </c>
      <c r="H75" s="2"/>
      <c r="I75" s="2"/>
      <c r="J75" s="2"/>
      <c r="K75" s="59"/>
    </row>
    <row r="76" spans="1:11">
      <c r="A76" t="s">
        <v>182</v>
      </c>
      <c r="B76" s="2" t="s">
        <v>282</v>
      </c>
      <c r="C76" s="2">
        <v>17012.84504</v>
      </c>
      <c r="D76" s="2">
        <v>17012.84504</v>
      </c>
      <c r="E76" s="2">
        <v>17014.89012</v>
      </c>
      <c r="F76" t="s">
        <v>5</v>
      </c>
      <c r="G76" t="s">
        <v>27</v>
      </c>
      <c r="H76" s="2"/>
      <c r="I76" s="2"/>
      <c r="J76" s="2"/>
      <c r="K76" s="59"/>
    </row>
    <row r="77" spans="1:11">
      <c r="A77" s="3" t="s">
        <v>36</v>
      </c>
      <c r="B77" s="2" t="s">
        <v>282</v>
      </c>
      <c r="C77" s="2">
        <v>12956.733813999999</v>
      </c>
      <c r="D77" s="2">
        <v>12956.733813999999</v>
      </c>
      <c r="E77" s="2">
        <v>18197.632482000001</v>
      </c>
      <c r="F77" t="s">
        <v>5</v>
      </c>
      <c r="G77" t="s">
        <v>27</v>
      </c>
      <c r="H77" s="2"/>
      <c r="I77" s="2"/>
      <c r="J77" s="2"/>
      <c r="K77" s="59"/>
    </row>
    <row r="78" spans="1:11">
      <c r="A78" s="3" t="s">
        <v>37</v>
      </c>
      <c r="B78" s="2" t="s">
        <v>282</v>
      </c>
      <c r="C78" s="2">
        <v>2480.3483225999998</v>
      </c>
      <c r="D78" s="2">
        <v>2480.3483225999998</v>
      </c>
      <c r="E78" s="2">
        <v>756.33261570000002</v>
      </c>
      <c r="F78" t="s">
        <v>5</v>
      </c>
      <c r="G78" t="s">
        <v>27</v>
      </c>
      <c r="H78" s="2"/>
      <c r="I78" s="2"/>
      <c r="J78" s="2"/>
      <c r="K78" s="59"/>
    </row>
    <row r="79" spans="1:11">
      <c r="A79" s="3" t="s">
        <v>38</v>
      </c>
      <c r="B79" s="2" t="s">
        <v>231</v>
      </c>
      <c r="C79" s="2">
        <v>0</v>
      </c>
      <c r="D79" s="2">
        <v>0</v>
      </c>
      <c r="E79" s="2">
        <v>0</v>
      </c>
      <c r="F79" t="s">
        <v>5</v>
      </c>
      <c r="G79" t="s">
        <v>27</v>
      </c>
      <c r="H79" s="2"/>
      <c r="I79" s="2"/>
      <c r="J79" s="2"/>
      <c r="K79" s="59"/>
    </row>
    <row r="80" spans="1:11">
      <c r="A80" s="61" t="s">
        <v>157</v>
      </c>
      <c r="B80" s="2" t="s">
        <v>282</v>
      </c>
      <c r="C80" s="2">
        <v>597.52431360000003</v>
      </c>
      <c r="D80" s="2">
        <v>597.52431360000003</v>
      </c>
      <c r="E80" s="2">
        <v>-18.674879399999998</v>
      </c>
      <c r="F80" t="s">
        <v>5</v>
      </c>
      <c r="G80" t="s">
        <v>27</v>
      </c>
      <c r="H80" s="2"/>
      <c r="I80" s="2"/>
      <c r="J80" s="2"/>
      <c r="K80" s="59"/>
    </row>
    <row r="81" spans="1:11">
      <c r="A81" s="61" t="s">
        <v>158</v>
      </c>
      <c r="B81" s="2" t="s">
        <v>282</v>
      </c>
      <c r="C81" s="2">
        <v>-1.675350289</v>
      </c>
      <c r="D81" s="2">
        <v>-1.675350289</v>
      </c>
      <c r="E81" s="2">
        <v>0</v>
      </c>
      <c r="F81" t="s">
        <v>5</v>
      </c>
      <c r="G81" t="s">
        <v>27</v>
      </c>
      <c r="H81" s="2"/>
      <c r="I81" s="2"/>
      <c r="J81" s="2"/>
      <c r="K81" s="59"/>
    </row>
    <row r="82" spans="1:11">
      <c r="A82" s="3" t="s">
        <v>39</v>
      </c>
      <c r="B82" s="2" t="s">
        <v>231</v>
      </c>
      <c r="C82" s="2">
        <v>0</v>
      </c>
      <c r="D82" s="2">
        <v>0</v>
      </c>
      <c r="E82" s="2">
        <v>0</v>
      </c>
      <c r="F82" t="s">
        <v>5</v>
      </c>
      <c r="G82" t="s">
        <v>27</v>
      </c>
      <c r="H82" s="2"/>
      <c r="I82" s="2"/>
      <c r="J82" s="2"/>
      <c r="K82" s="59"/>
    </row>
    <row r="83" spans="1:11">
      <c r="A83" s="3" t="s">
        <v>140</v>
      </c>
      <c r="B83" s="2" t="s">
        <v>282</v>
      </c>
      <c r="C83" s="2">
        <v>147.47958175619999</v>
      </c>
      <c r="D83" s="2">
        <v>147.47958175619999</v>
      </c>
      <c r="E83" s="2">
        <v>0</v>
      </c>
      <c r="F83" t="s">
        <v>5</v>
      </c>
      <c r="G83" t="s">
        <v>27</v>
      </c>
      <c r="H83" s="2"/>
      <c r="I83" s="2"/>
      <c r="J83" s="2"/>
      <c r="K83" s="59"/>
    </row>
    <row r="84" spans="1:11">
      <c r="A84" s="3" t="s">
        <v>173</v>
      </c>
      <c r="B84" s="2" t="s">
        <v>282</v>
      </c>
      <c r="C84" s="2">
        <v>2258.3514421999998</v>
      </c>
      <c r="D84" s="2">
        <v>2258.3514421999998</v>
      </c>
      <c r="E84" s="2">
        <v>5482.1145971999995</v>
      </c>
      <c r="F84" t="s">
        <v>5</v>
      </c>
      <c r="G84" t="s">
        <v>27</v>
      </c>
      <c r="H84" s="2"/>
      <c r="I84" s="2"/>
      <c r="J84" s="2"/>
      <c r="K84" s="59"/>
    </row>
    <row r="85" spans="1:11">
      <c r="A85" s="3" t="s">
        <v>189</v>
      </c>
      <c r="B85" s="2" t="s">
        <v>282</v>
      </c>
      <c r="C85" s="2">
        <v>1324.7225299000002</v>
      </c>
      <c r="D85" s="2">
        <v>1324.7225299000002</v>
      </c>
      <c r="E85" s="2">
        <v>3295.5037456</v>
      </c>
      <c r="F85" t="s">
        <v>3</v>
      </c>
      <c r="G85" t="s">
        <v>27</v>
      </c>
      <c r="H85" s="2"/>
      <c r="I85" s="2"/>
      <c r="J85" s="2"/>
      <c r="K85" s="59"/>
    </row>
    <row r="86" spans="1:11">
      <c r="A86" t="s">
        <v>180</v>
      </c>
      <c r="B86" s="2" t="s">
        <v>282</v>
      </c>
      <c r="C86" s="2">
        <v>955.3384784000001</v>
      </c>
      <c r="D86" s="2">
        <v>955.3384784000001</v>
      </c>
      <c r="E86" s="2">
        <v>-173.07467459999998</v>
      </c>
      <c r="F86" t="s">
        <v>3</v>
      </c>
      <c r="G86" t="s">
        <v>27</v>
      </c>
      <c r="H86" s="2"/>
      <c r="I86" s="2"/>
      <c r="J86" s="2"/>
      <c r="K86" s="59"/>
    </row>
    <row r="87" spans="1:11">
      <c r="A87" t="s">
        <v>23</v>
      </c>
      <c r="B87" s="2" t="s">
        <v>294</v>
      </c>
      <c r="C87" s="2">
        <v>13108.984509999978</v>
      </c>
      <c r="D87" s="2">
        <v>13108.984509999978</v>
      </c>
      <c r="E87" s="2">
        <v>17468.285040000002</v>
      </c>
      <c r="F87" t="s">
        <v>5</v>
      </c>
      <c r="G87" t="s">
        <v>25</v>
      </c>
      <c r="H87" s="2"/>
      <c r="I87" s="2"/>
      <c r="J87" s="2"/>
      <c r="K87" s="59"/>
    </row>
    <row r="88" spans="1:11">
      <c r="A88" s="3" t="s">
        <v>45</v>
      </c>
      <c r="B88" s="2" t="s">
        <v>295</v>
      </c>
      <c r="C88" s="2">
        <v>-2771.0864299999776</v>
      </c>
      <c r="D88" s="2">
        <v>-2771.0864299999776</v>
      </c>
      <c r="E88" s="2">
        <v>-1178.0985599999967</v>
      </c>
      <c r="F88" t="s">
        <v>46</v>
      </c>
      <c r="G88" t="s">
        <v>25</v>
      </c>
      <c r="H88" s="2"/>
      <c r="I88" s="2"/>
      <c r="J88" s="2"/>
      <c r="K88" s="59"/>
    </row>
    <row r="89" spans="1:11">
      <c r="A89" s="3" t="s">
        <v>47</v>
      </c>
      <c r="B89" s="2" t="s">
        <v>295</v>
      </c>
      <c r="C89" s="2">
        <v>-9516.3053999996482</v>
      </c>
      <c r="D89" s="2">
        <v>-9516.3053999996482</v>
      </c>
      <c r="E89" s="2">
        <v>8785.1610399999317</v>
      </c>
      <c r="F89" t="s">
        <v>46</v>
      </c>
      <c r="G89" t="s">
        <v>25</v>
      </c>
      <c r="H89" s="2"/>
      <c r="I89" s="2"/>
      <c r="J89" s="2"/>
      <c r="K89" s="59"/>
    </row>
    <row r="90" spans="1:11">
      <c r="A90" s="3" t="s">
        <v>48</v>
      </c>
      <c r="B90" s="2" t="s">
        <v>296</v>
      </c>
      <c r="C90" s="2">
        <v>924.59608999999921</v>
      </c>
      <c r="D90" s="2">
        <v>924.59608999999921</v>
      </c>
      <c r="E90" s="2">
        <v>455.58558000001125</v>
      </c>
      <c r="F90" t="s">
        <v>46</v>
      </c>
      <c r="G90" t="s">
        <v>25</v>
      </c>
      <c r="H90" s="2"/>
      <c r="I90" s="2"/>
      <c r="J90" s="2"/>
      <c r="K90" s="59"/>
    </row>
    <row r="91" spans="1:11">
      <c r="A91" s="3" t="s">
        <v>49</v>
      </c>
      <c r="B91" s="2" t="s">
        <v>294</v>
      </c>
      <c r="C91" s="2">
        <v>-290.2039800000079</v>
      </c>
      <c r="D91" s="2">
        <v>-290.2039800000079</v>
      </c>
      <c r="E91" s="2">
        <v>103.88005999999493</v>
      </c>
      <c r="F91" t="s">
        <v>46</v>
      </c>
      <c r="G91" t="s">
        <v>25</v>
      </c>
      <c r="H91" s="2"/>
      <c r="I91" s="2"/>
      <c r="J91" s="2"/>
      <c r="K91" s="59"/>
    </row>
    <row r="92" spans="1:11">
      <c r="A92" s="4" t="s">
        <v>50</v>
      </c>
      <c r="B92" s="2" t="s">
        <v>297</v>
      </c>
      <c r="C92" s="2">
        <v>418.28167999988051</v>
      </c>
      <c r="D92" s="2">
        <v>418.28167999988051</v>
      </c>
      <c r="E92" s="2">
        <v>1447.6496099999938</v>
      </c>
      <c r="F92" t="s">
        <v>46</v>
      </c>
      <c r="G92" t="s">
        <v>25</v>
      </c>
      <c r="H92" s="2"/>
      <c r="I92" s="2"/>
      <c r="J92" s="2"/>
      <c r="K92" s="59"/>
    </row>
    <row r="93" spans="1:11">
      <c r="A93" s="4" t="s">
        <v>51</v>
      </c>
      <c r="B93" s="2" t="s">
        <v>297</v>
      </c>
      <c r="C93" s="2">
        <v>3865.5688600117564</v>
      </c>
      <c r="D93" s="2">
        <v>3865.5688600117564</v>
      </c>
      <c r="E93" s="2">
        <v>5532.6434999999701</v>
      </c>
      <c r="F93" t="s">
        <v>46</v>
      </c>
      <c r="G93" t="s">
        <v>25</v>
      </c>
      <c r="H93" s="2"/>
      <c r="I93" s="2"/>
      <c r="J93" s="2"/>
      <c r="K93" s="59"/>
    </row>
    <row r="94" spans="1:11">
      <c r="A94" s="4" t="s">
        <v>52</v>
      </c>
      <c r="B94" s="2" t="s">
        <v>297</v>
      </c>
      <c r="C94" s="2">
        <v>5.3989899999999329</v>
      </c>
      <c r="D94" s="2">
        <v>5.3989899999999329</v>
      </c>
      <c r="E94" s="2">
        <v>22.662190000000002</v>
      </c>
      <c r="F94" t="s">
        <v>46</v>
      </c>
      <c r="G94" t="s">
        <v>25</v>
      </c>
      <c r="H94" s="2"/>
      <c r="I94" s="2"/>
      <c r="J94" s="2"/>
      <c r="K94" s="59"/>
    </row>
    <row r="95" spans="1:11">
      <c r="A95" s="4" t="s">
        <v>57</v>
      </c>
      <c r="B95" s="2" t="s">
        <v>231</v>
      </c>
      <c r="C95" s="2">
        <v>0</v>
      </c>
      <c r="D95" s="2">
        <v>0</v>
      </c>
      <c r="E95" s="2">
        <v>0</v>
      </c>
      <c r="F95" t="s">
        <v>102</v>
      </c>
      <c r="G95" t="s">
        <v>25</v>
      </c>
      <c r="H95" s="2"/>
      <c r="I95" s="2"/>
      <c r="J95" s="2"/>
      <c r="K95" s="59"/>
    </row>
    <row r="96" spans="1:11">
      <c r="A96" s="4" t="s">
        <v>58</v>
      </c>
      <c r="B96" s="2" t="s">
        <v>278</v>
      </c>
      <c r="C96" s="2">
        <v>-190908.3696552389</v>
      </c>
      <c r="D96" s="2">
        <v>-190908.3696552389</v>
      </c>
      <c r="E96" s="2">
        <v>-182489.27020956861</v>
      </c>
      <c r="F96" t="s">
        <v>102</v>
      </c>
      <c r="G96" t="s">
        <v>25</v>
      </c>
      <c r="H96" s="2"/>
      <c r="I96" s="2"/>
      <c r="J96" s="2"/>
      <c r="K96" s="59"/>
    </row>
    <row r="97" spans="1:11">
      <c r="A97" t="s">
        <v>167</v>
      </c>
      <c r="B97" s="2" t="s">
        <v>298</v>
      </c>
      <c r="C97" s="2">
        <v>144870.24400000001</v>
      </c>
      <c r="D97" s="2">
        <v>144870.24400000001</v>
      </c>
      <c r="E97" s="2">
        <v>186051.41</v>
      </c>
      <c r="F97" t="s">
        <v>104</v>
      </c>
      <c r="G97" t="s">
        <v>25</v>
      </c>
      <c r="H97" s="2"/>
      <c r="I97" s="2"/>
      <c r="J97" s="2"/>
      <c r="K97" s="59"/>
    </row>
    <row r="98" spans="1:11">
      <c r="A98" t="s">
        <v>64</v>
      </c>
      <c r="B98" s="2" t="s">
        <v>298</v>
      </c>
      <c r="C98" s="2">
        <v>4191.1350000000002</v>
      </c>
      <c r="D98" s="2">
        <v>4191.1350000000002</v>
      </c>
      <c r="E98" s="2">
        <v>14728.338</v>
      </c>
      <c r="F98" t="s">
        <v>104</v>
      </c>
      <c r="G98" t="s">
        <v>25</v>
      </c>
      <c r="H98" s="2"/>
      <c r="I98" s="2"/>
      <c r="J98" s="2"/>
      <c r="K98" s="59"/>
    </row>
    <row r="99" spans="1:11">
      <c r="A99" t="s">
        <v>65</v>
      </c>
      <c r="B99" s="2" t="s">
        <v>298</v>
      </c>
      <c r="C99" s="2">
        <v>80275.317999999999</v>
      </c>
      <c r="D99" s="2">
        <v>80275.317999999999</v>
      </c>
      <c r="E99" s="2">
        <v>117574.094</v>
      </c>
      <c r="F99" t="s">
        <v>104</v>
      </c>
      <c r="G99" t="s">
        <v>25</v>
      </c>
      <c r="H99" s="2"/>
      <c r="I99" s="2"/>
      <c r="J99" s="2"/>
      <c r="K99" s="59"/>
    </row>
    <row r="100" spans="1:11">
      <c r="A100" t="s">
        <v>66</v>
      </c>
      <c r="B100" s="2" t="s">
        <v>298</v>
      </c>
      <c r="C100" s="2">
        <v>19157.599999999995</v>
      </c>
      <c r="D100" s="2">
        <v>19157.599999999995</v>
      </c>
      <c r="E100" s="2">
        <v>16279.999999999998</v>
      </c>
      <c r="F100" t="s">
        <v>104</v>
      </c>
      <c r="G100" t="s">
        <v>25</v>
      </c>
      <c r="H100" s="2"/>
      <c r="I100" s="2"/>
      <c r="J100" s="2"/>
      <c r="K100" s="59"/>
    </row>
    <row r="101" spans="1:11">
      <c r="A101" t="s">
        <v>67</v>
      </c>
      <c r="B101" s="2" t="s">
        <v>298</v>
      </c>
      <c r="C101" s="2">
        <v>4414.4930000000004</v>
      </c>
      <c r="D101" s="2">
        <v>4414.4930000000004</v>
      </c>
      <c r="E101" s="2">
        <v>4783.058</v>
      </c>
      <c r="F101" t="s">
        <v>104</v>
      </c>
      <c r="G101" t="s">
        <v>25</v>
      </c>
      <c r="H101" s="2"/>
      <c r="I101" s="2"/>
      <c r="J101" s="2"/>
      <c r="K101" s="59"/>
    </row>
    <row r="102" spans="1:11">
      <c r="A102" t="s">
        <v>68</v>
      </c>
      <c r="B102" s="2" t="s">
        <v>298</v>
      </c>
      <c r="C102" s="2">
        <v>20069.400000000001</v>
      </c>
      <c r="D102" s="2">
        <v>20069.400000000001</v>
      </c>
      <c r="E102" s="2">
        <v>20069.400000000001</v>
      </c>
      <c r="F102" t="s">
        <v>104</v>
      </c>
      <c r="G102" t="s">
        <v>25</v>
      </c>
      <c r="H102" s="2"/>
      <c r="I102" s="2"/>
      <c r="J102" s="2"/>
      <c r="K102" s="59"/>
    </row>
    <row r="103" spans="1:11">
      <c r="A103" t="s">
        <v>69</v>
      </c>
      <c r="B103" s="2" t="s">
        <v>298</v>
      </c>
      <c r="C103" s="2">
        <v>0</v>
      </c>
      <c r="D103" s="2">
        <v>0</v>
      </c>
      <c r="E103" s="2">
        <v>0</v>
      </c>
      <c r="F103" t="s">
        <v>104</v>
      </c>
      <c r="G103" t="s">
        <v>25</v>
      </c>
      <c r="H103" s="2"/>
      <c r="I103" s="2"/>
      <c r="J103" s="2"/>
      <c r="K103" s="59"/>
    </row>
    <row r="104" spans="1:11">
      <c r="A104" t="s">
        <v>70</v>
      </c>
      <c r="B104" s="2" t="s">
        <v>298</v>
      </c>
      <c r="C104" s="2">
        <v>41.46</v>
      </c>
      <c r="D104" s="2">
        <v>41.46</v>
      </c>
      <c r="E104" s="2">
        <v>35.700000000000003</v>
      </c>
      <c r="F104" t="s">
        <v>104</v>
      </c>
      <c r="G104" t="s">
        <v>25</v>
      </c>
      <c r="H104" s="2"/>
      <c r="I104" s="2"/>
      <c r="J104" s="2"/>
      <c r="K104" s="59"/>
    </row>
    <row r="105" spans="1:11">
      <c r="A105" t="s">
        <v>151</v>
      </c>
      <c r="B105" s="2" t="s">
        <v>298</v>
      </c>
      <c r="C105" s="2">
        <v>0</v>
      </c>
      <c r="D105" s="2">
        <v>0</v>
      </c>
      <c r="E105" s="2">
        <v>0</v>
      </c>
      <c r="F105" t="s">
        <v>104</v>
      </c>
      <c r="G105" t="s">
        <v>25</v>
      </c>
      <c r="H105" s="2"/>
      <c r="I105" s="2"/>
      <c r="J105" s="2"/>
      <c r="K105" s="59"/>
    </row>
    <row r="106" spans="1:11">
      <c r="A106" t="s">
        <v>152</v>
      </c>
      <c r="B106" s="2" t="s">
        <v>298</v>
      </c>
      <c r="C106" s="2">
        <v>1100</v>
      </c>
      <c r="D106" s="2">
        <v>1100</v>
      </c>
      <c r="E106" s="2">
        <v>0</v>
      </c>
      <c r="F106" t="s">
        <v>104</v>
      </c>
      <c r="G106" t="s">
        <v>25</v>
      </c>
      <c r="H106" s="2"/>
      <c r="I106" s="2"/>
      <c r="J106" s="2"/>
      <c r="K106" s="59"/>
    </row>
    <row r="107" spans="1:11">
      <c r="A107" t="s">
        <v>169</v>
      </c>
      <c r="B107" s="2" t="s">
        <v>298</v>
      </c>
      <c r="C107" s="2">
        <v>62899.071711428565</v>
      </c>
      <c r="D107" s="2">
        <v>62899.071711428565</v>
      </c>
      <c r="E107" s="2">
        <v>18884.133900000001</v>
      </c>
      <c r="F107" t="s">
        <v>104</v>
      </c>
      <c r="G107" t="s">
        <v>25</v>
      </c>
      <c r="H107" s="2"/>
      <c r="I107" s="2"/>
      <c r="J107" s="2"/>
      <c r="K107" s="59"/>
    </row>
    <row r="108" spans="1:11">
      <c r="A108" t="s">
        <v>177</v>
      </c>
      <c r="B108" s="2" t="s">
        <v>298</v>
      </c>
      <c r="C108" s="2">
        <v>0</v>
      </c>
      <c r="D108" s="2">
        <v>0</v>
      </c>
      <c r="E108" s="2">
        <v>0</v>
      </c>
      <c r="F108" t="s">
        <v>104</v>
      </c>
      <c r="G108" t="s">
        <v>25</v>
      </c>
      <c r="H108" s="2"/>
      <c r="I108" s="2"/>
      <c r="J108" s="2"/>
      <c r="K108" s="59"/>
    </row>
    <row r="109" spans="1:11">
      <c r="A109" t="s">
        <v>178</v>
      </c>
      <c r="B109" s="2" t="s">
        <v>298</v>
      </c>
      <c r="C109" s="2">
        <v>2400</v>
      </c>
      <c r="D109" s="2">
        <v>2400</v>
      </c>
      <c r="E109" s="2">
        <v>3200</v>
      </c>
      <c r="F109" t="s">
        <v>104</v>
      </c>
      <c r="G109" t="s">
        <v>25</v>
      </c>
      <c r="H109" s="2"/>
      <c r="I109" s="2"/>
      <c r="J109" s="2"/>
      <c r="K109" s="59"/>
    </row>
    <row r="110" spans="1:11">
      <c r="A110" t="s">
        <v>179</v>
      </c>
      <c r="B110" s="2" t="s">
        <v>298</v>
      </c>
      <c r="C110" s="2">
        <v>237.21700000000001</v>
      </c>
      <c r="D110" s="2">
        <v>237.21700000000001</v>
      </c>
      <c r="E110" s="2">
        <v>192</v>
      </c>
      <c r="F110" t="s">
        <v>104</v>
      </c>
      <c r="G110" t="s">
        <v>25</v>
      </c>
      <c r="H110" s="2"/>
      <c r="I110" s="2"/>
      <c r="J110" s="2"/>
      <c r="K110" s="59"/>
    </row>
    <row r="111" spans="1:11">
      <c r="A111" t="s">
        <v>172</v>
      </c>
      <c r="B111" s="2" t="s">
        <v>231</v>
      </c>
      <c r="C111" s="2">
        <v>5987.7629999999999</v>
      </c>
      <c r="D111" s="2">
        <v>5987.7629999999999</v>
      </c>
      <c r="E111" s="2">
        <v>0</v>
      </c>
      <c r="F111" t="s">
        <v>104</v>
      </c>
      <c r="G111" t="s">
        <v>25</v>
      </c>
      <c r="H111" s="2"/>
      <c r="I111" s="2"/>
      <c r="J111" s="2"/>
      <c r="K111" s="59"/>
    </row>
    <row r="112" spans="1:11">
      <c r="A112" t="s">
        <v>227</v>
      </c>
      <c r="B112" s="2" t="s">
        <v>292</v>
      </c>
      <c r="C112" s="2">
        <v>0</v>
      </c>
      <c r="D112" s="2">
        <v>0</v>
      </c>
      <c r="E112" s="2">
        <v>300</v>
      </c>
      <c r="F112" t="s">
        <v>104</v>
      </c>
      <c r="G112" t="s">
        <v>27</v>
      </c>
      <c r="H112" s="2"/>
      <c r="I112" s="2"/>
      <c r="J112" s="2"/>
      <c r="K112" s="59"/>
    </row>
    <row r="113" spans="1:11">
      <c r="A113" t="s">
        <v>153</v>
      </c>
      <c r="B113" s="2" t="s">
        <v>231</v>
      </c>
      <c r="C113" s="2">
        <v>0</v>
      </c>
      <c r="D113" s="2">
        <v>0</v>
      </c>
      <c r="E113" s="2">
        <v>0</v>
      </c>
      <c r="F113" t="s">
        <v>104</v>
      </c>
      <c r="G113" t="s">
        <v>25</v>
      </c>
      <c r="H113" s="2"/>
      <c r="I113" s="2"/>
      <c r="J113" s="2"/>
      <c r="K113" s="59"/>
    </row>
    <row r="114" spans="1:11">
      <c r="A114" t="s">
        <v>136</v>
      </c>
      <c r="B114" s="2" t="s">
        <v>278</v>
      </c>
      <c r="C114" s="88"/>
      <c r="D114" s="88"/>
      <c r="E114" s="88"/>
      <c r="F114" t="s">
        <v>104</v>
      </c>
      <c r="G114" t="s">
        <v>25</v>
      </c>
      <c r="H114" s="2"/>
      <c r="I114" s="2"/>
      <c r="J114" s="2"/>
      <c r="K114" s="59"/>
    </row>
    <row r="115" spans="1:11">
      <c r="A115" t="s">
        <v>71</v>
      </c>
      <c r="B115" s="2" t="s">
        <v>292</v>
      </c>
      <c r="C115" s="2">
        <v>34000</v>
      </c>
      <c r="D115" s="2">
        <v>34000</v>
      </c>
      <c r="E115" s="2">
        <v>79000</v>
      </c>
      <c r="F115" t="s">
        <v>104</v>
      </c>
      <c r="G115" t="s">
        <v>27</v>
      </c>
      <c r="H115" s="2"/>
      <c r="I115" s="2"/>
      <c r="J115" s="2"/>
      <c r="K115" s="59"/>
    </row>
    <row r="116" spans="1:11">
      <c r="A116" t="s">
        <v>72</v>
      </c>
      <c r="B116" s="2" t="s">
        <v>292</v>
      </c>
      <c r="C116" s="2">
        <v>0</v>
      </c>
      <c r="D116" s="2">
        <v>0</v>
      </c>
      <c r="E116" s="2">
        <v>0</v>
      </c>
      <c r="F116" t="s">
        <v>104</v>
      </c>
      <c r="G116" t="s">
        <v>27</v>
      </c>
      <c r="H116" s="2"/>
      <c r="I116" s="2"/>
      <c r="J116" s="2"/>
      <c r="K116" s="59"/>
    </row>
    <row r="117" spans="1:11">
      <c r="A117" t="s">
        <v>73</v>
      </c>
      <c r="B117" s="2" t="s">
        <v>292</v>
      </c>
      <c r="C117" s="2">
        <v>-45440</v>
      </c>
      <c r="D117" s="2">
        <v>-45440</v>
      </c>
      <c r="E117" s="2">
        <v>0</v>
      </c>
      <c r="F117" t="s">
        <v>104</v>
      </c>
      <c r="G117" t="s">
        <v>27</v>
      </c>
      <c r="H117" s="2"/>
      <c r="I117" s="2"/>
      <c r="J117" s="2"/>
      <c r="K117" s="59"/>
    </row>
    <row r="118" spans="1:11">
      <c r="A118" t="s">
        <v>74</v>
      </c>
      <c r="B118" s="2" t="s">
        <v>292</v>
      </c>
      <c r="C118" s="2">
        <v>-10396.87976</v>
      </c>
      <c r="D118" s="2">
        <v>-10396.87976</v>
      </c>
      <c r="E118" s="2">
        <v>0</v>
      </c>
      <c r="F118" t="s">
        <v>104</v>
      </c>
      <c r="G118" t="s">
        <v>27</v>
      </c>
      <c r="H118" s="2"/>
      <c r="I118" s="2"/>
      <c r="J118" s="2"/>
      <c r="K118" s="59"/>
    </row>
    <row r="119" spans="1:11">
      <c r="A119" t="s">
        <v>75</v>
      </c>
      <c r="B119" s="2" t="s">
        <v>292</v>
      </c>
      <c r="C119" s="2">
        <v>514.08761000000038</v>
      </c>
      <c r="D119" s="2">
        <v>514.08761000000038</v>
      </c>
      <c r="E119" s="2">
        <v>0</v>
      </c>
      <c r="F119" t="s">
        <v>104</v>
      </c>
      <c r="G119" t="s">
        <v>27</v>
      </c>
      <c r="H119" s="2"/>
      <c r="I119" s="2"/>
      <c r="J119" s="2"/>
      <c r="K119" s="59"/>
    </row>
    <row r="120" spans="1:11">
      <c r="A120" t="s">
        <v>76</v>
      </c>
      <c r="B120" s="2" t="s">
        <v>292</v>
      </c>
      <c r="C120" s="2">
        <v>1300</v>
      </c>
      <c r="D120" s="2">
        <v>1300</v>
      </c>
      <c r="E120" s="2">
        <v>1000</v>
      </c>
      <c r="F120" t="s">
        <v>104</v>
      </c>
      <c r="G120" t="s">
        <v>27</v>
      </c>
      <c r="H120" s="2"/>
      <c r="I120" s="2"/>
      <c r="J120" s="2"/>
      <c r="K120" s="59"/>
    </row>
    <row r="121" spans="1:11">
      <c r="A121" t="s">
        <v>77</v>
      </c>
      <c r="B121" s="2" t="s">
        <v>292</v>
      </c>
      <c r="C121" s="2">
        <v>30.905999999999999</v>
      </c>
      <c r="D121" s="2">
        <v>30.905999999999999</v>
      </c>
      <c r="E121" s="2">
        <v>0</v>
      </c>
      <c r="F121" t="s">
        <v>104</v>
      </c>
      <c r="G121" t="s">
        <v>27</v>
      </c>
      <c r="H121" s="2"/>
      <c r="I121" s="2"/>
      <c r="J121" s="2"/>
      <c r="K121" s="59"/>
    </row>
    <row r="122" spans="1:11">
      <c r="A122" t="s">
        <v>78</v>
      </c>
      <c r="B122" s="2" t="s">
        <v>292</v>
      </c>
      <c r="C122" s="2">
        <v>0</v>
      </c>
      <c r="D122" s="2">
        <v>0</v>
      </c>
      <c r="E122" s="2">
        <v>0</v>
      </c>
      <c r="F122" t="s">
        <v>104</v>
      </c>
      <c r="G122" t="s">
        <v>27</v>
      </c>
      <c r="H122" s="2"/>
      <c r="I122" s="2"/>
      <c r="J122" s="2"/>
      <c r="K122" s="59"/>
    </row>
    <row r="123" spans="1:11">
      <c r="A123" t="s">
        <v>79</v>
      </c>
      <c r="B123" s="2" t="s">
        <v>292</v>
      </c>
      <c r="C123" s="2">
        <v>0</v>
      </c>
      <c r="D123" s="2">
        <v>0</v>
      </c>
      <c r="E123" s="2">
        <v>0</v>
      </c>
      <c r="F123" t="s">
        <v>104</v>
      </c>
      <c r="G123" t="s">
        <v>27</v>
      </c>
      <c r="H123" s="2"/>
      <c r="I123" s="2"/>
      <c r="J123" s="2"/>
      <c r="K123" s="59"/>
    </row>
    <row r="124" spans="1:11">
      <c r="A124" t="s">
        <v>80</v>
      </c>
      <c r="B124" s="2" t="s">
        <v>292</v>
      </c>
      <c r="C124" s="2">
        <v>12</v>
      </c>
      <c r="D124" s="2">
        <v>12</v>
      </c>
      <c r="E124" s="2">
        <v>11</v>
      </c>
      <c r="F124" t="s">
        <v>104</v>
      </c>
      <c r="G124" t="s">
        <v>27</v>
      </c>
      <c r="H124" s="2"/>
      <c r="I124" s="2"/>
      <c r="J124" s="2"/>
      <c r="K124" s="59"/>
    </row>
    <row r="125" spans="1:11">
      <c r="A125" s="51" t="s">
        <v>154</v>
      </c>
      <c r="B125" s="2" t="s">
        <v>292</v>
      </c>
      <c r="C125" s="2">
        <v>0</v>
      </c>
      <c r="D125" s="2">
        <v>0</v>
      </c>
      <c r="E125" s="2">
        <v>0</v>
      </c>
      <c r="F125" t="s">
        <v>104</v>
      </c>
      <c r="G125" t="s">
        <v>27</v>
      </c>
      <c r="H125" s="2"/>
      <c r="I125" s="2"/>
      <c r="J125" s="2"/>
      <c r="K125" s="59"/>
    </row>
    <row r="126" spans="1:11">
      <c r="A126" s="51" t="s">
        <v>155</v>
      </c>
      <c r="B126" s="2" t="s">
        <v>292</v>
      </c>
      <c r="C126" s="2">
        <v>320</v>
      </c>
      <c r="D126" s="2">
        <v>320</v>
      </c>
      <c r="E126" s="2">
        <v>-985.40700000000004</v>
      </c>
      <c r="F126" t="s">
        <v>104</v>
      </c>
      <c r="G126" t="s">
        <v>27</v>
      </c>
      <c r="H126" s="2"/>
      <c r="I126" s="2"/>
      <c r="J126" s="2"/>
      <c r="K126" s="59"/>
    </row>
    <row r="127" spans="1:11">
      <c r="A127" s="51" t="s">
        <v>156</v>
      </c>
      <c r="B127" s="2" t="s">
        <v>292</v>
      </c>
      <c r="C127" s="2">
        <v>0</v>
      </c>
      <c r="D127" s="2">
        <v>0</v>
      </c>
      <c r="E127" s="2">
        <v>0</v>
      </c>
      <c r="F127" t="s">
        <v>104</v>
      </c>
      <c r="G127" t="s">
        <v>27</v>
      </c>
      <c r="H127" s="2"/>
      <c r="I127" s="2"/>
      <c r="J127" s="2"/>
      <c r="K127" s="59"/>
    </row>
    <row r="128" spans="1:11">
      <c r="A128" s="51" t="s">
        <v>183</v>
      </c>
      <c r="B128" s="2" t="s">
        <v>292</v>
      </c>
      <c r="C128" s="2">
        <v>3200</v>
      </c>
      <c r="D128" s="2">
        <v>3200</v>
      </c>
      <c r="E128" s="2">
        <v>6700</v>
      </c>
      <c r="F128" t="s">
        <v>104</v>
      </c>
      <c r="G128" t="s">
        <v>27</v>
      </c>
      <c r="H128" s="2"/>
      <c r="I128" s="2"/>
      <c r="J128" s="2"/>
      <c r="K128" s="59"/>
    </row>
    <row r="129" spans="1:11">
      <c r="A129" s="51" t="s">
        <v>184</v>
      </c>
      <c r="B129" s="2" t="s">
        <v>292</v>
      </c>
      <c r="C129" s="2">
        <v>0</v>
      </c>
      <c r="D129" s="2">
        <v>0</v>
      </c>
      <c r="E129" s="2">
        <v>600</v>
      </c>
      <c r="F129" t="s">
        <v>104</v>
      </c>
      <c r="G129" t="s">
        <v>27</v>
      </c>
      <c r="H129" s="2"/>
      <c r="I129" s="2"/>
      <c r="J129" s="2"/>
      <c r="K129" s="59"/>
    </row>
    <row r="130" spans="1:11">
      <c r="A130" s="51" t="s">
        <v>185</v>
      </c>
      <c r="B130" s="2" t="s">
        <v>292</v>
      </c>
      <c r="C130" s="2">
        <v>0</v>
      </c>
      <c r="D130" s="2">
        <v>0</v>
      </c>
      <c r="E130" s="2">
        <v>0</v>
      </c>
      <c r="F130" t="s">
        <v>104</v>
      </c>
      <c r="G130" t="s">
        <v>27</v>
      </c>
      <c r="H130" s="2"/>
      <c r="I130" s="2"/>
      <c r="J130" s="2"/>
      <c r="K130" s="59"/>
    </row>
    <row r="131" spans="1:11">
      <c r="A131" s="51" t="s">
        <v>186</v>
      </c>
      <c r="B131" s="2" t="s">
        <v>292</v>
      </c>
      <c r="C131" s="2">
        <v>340</v>
      </c>
      <c r="D131" s="2">
        <v>340</v>
      </c>
      <c r="E131" s="2">
        <v>140</v>
      </c>
      <c r="F131" t="s">
        <v>104</v>
      </c>
      <c r="G131" t="s">
        <v>27</v>
      </c>
      <c r="H131" s="2"/>
      <c r="I131" s="2"/>
      <c r="J131" s="2"/>
      <c r="K131" s="59"/>
    </row>
    <row r="132" spans="1:11">
      <c r="A132" t="s">
        <v>137</v>
      </c>
      <c r="B132" s="2" t="s">
        <v>292</v>
      </c>
      <c r="C132" s="2">
        <v>9362.7150000000001</v>
      </c>
      <c r="D132" s="2">
        <v>9362.7150000000001</v>
      </c>
      <c r="E132" s="2">
        <v>18725.337</v>
      </c>
      <c r="F132" t="s">
        <v>104</v>
      </c>
      <c r="G132" t="s">
        <v>27</v>
      </c>
      <c r="H132" s="2"/>
      <c r="I132" s="2"/>
      <c r="J132" s="2"/>
      <c r="K132" s="59"/>
    </row>
    <row r="133" spans="1:11">
      <c r="A133" t="s">
        <v>81</v>
      </c>
      <c r="B133" s="2" t="s">
        <v>299</v>
      </c>
      <c r="C133" s="2">
        <v>80000</v>
      </c>
      <c r="D133" s="2">
        <v>80000</v>
      </c>
      <c r="E133" s="2">
        <v>1000</v>
      </c>
      <c r="F133" t="s">
        <v>82</v>
      </c>
      <c r="G133" t="s">
        <v>27</v>
      </c>
      <c r="H133" s="2"/>
      <c r="I133" s="2"/>
      <c r="J133" s="2"/>
      <c r="K133" s="59"/>
    </row>
    <row r="134" spans="1:11">
      <c r="A134" t="s">
        <v>226</v>
      </c>
      <c r="B134" s="2" t="s">
        <v>282</v>
      </c>
      <c r="C134" s="2">
        <v>0</v>
      </c>
      <c r="D134" s="2">
        <v>0</v>
      </c>
      <c r="E134" s="2">
        <v>67.437064499999991</v>
      </c>
      <c r="F134" t="s">
        <v>5</v>
      </c>
      <c r="G134" t="s">
        <v>27</v>
      </c>
      <c r="H134" s="2"/>
      <c r="I134" s="2"/>
      <c r="J134" s="2"/>
      <c r="K134" s="59"/>
    </row>
    <row r="135" spans="1:11">
      <c r="A135" t="s">
        <v>222</v>
      </c>
      <c r="B135" s="2" t="s">
        <v>224</v>
      </c>
      <c r="C135" s="2">
        <v>0</v>
      </c>
      <c r="D135" s="2">
        <v>0</v>
      </c>
      <c r="E135" s="2">
        <v>336</v>
      </c>
      <c r="F135" t="s">
        <v>104</v>
      </c>
      <c r="G135" t="s">
        <v>25</v>
      </c>
      <c r="H135" s="2"/>
      <c r="I135" s="2"/>
      <c r="J135" s="2"/>
      <c r="K135" s="59"/>
    </row>
    <row r="136" spans="1:11">
      <c r="A136" t="s">
        <v>223</v>
      </c>
      <c r="B136" s="2" t="s">
        <v>224</v>
      </c>
      <c r="C136" s="2">
        <v>0</v>
      </c>
      <c r="D136" s="2">
        <v>0</v>
      </c>
      <c r="E136" s="2">
        <v>295.5</v>
      </c>
      <c r="F136" t="s">
        <v>104</v>
      </c>
      <c r="G136" t="s">
        <v>25</v>
      </c>
      <c r="H136" s="2"/>
      <c r="I136" s="2"/>
      <c r="J136" s="2"/>
      <c r="K136" s="59"/>
    </row>
    <row r="137" spans="1:11">
      <c r="C137" s="5"/>
      <c r="D137" s="5"/>
      <c r="E137" s="5"/>
      <c r="H137" s="2"/>
      <c r="I137" s="5"/>
      <c r="J137" s="2"/>
      <c r="K137" s="59"/>
    </row>
    <row r="138" spans="1:11">
      <c r="A138" s="3"/>
      <c r="B138" s="3"/>
      <c r="C138" s="5"/>
      <c r="D138" s="5"/>
      <c r="E138" s="5"/>
      <c r="H138" s="2"/>
      <c r="I138" s="5"/>
      <c r="J138" s="2"/>
      <c r="K138" s="59"/>
    </row>
    <row r="139" spans="1:11">
      <c r="A139" s="3"/>
      <c r="B139" s="3"/>
      <c r="C139" s="5"/>
      <c r="D139" s="5"/>
      <c r="E139" s="5"/>
      <c r="H139" s="2"/>
      <c r="I139" s="5"/>
      <c r="J139" s="2"/>
      <c r="K139" s="59"/>
    </row>
    <row r="140" spans="1:11">
      <c r="A140" s="8" t="s">
        <v>8</v>
      </c>
      <c r="C140" s="10">
        <f>SUM(C60:C139)</f>
        <v>405959.15260720375</v>
      </c>
      <c r="D140" s="10">
        <f t="shared" ref="D140" si="0">SUM(D60:D139)</f>
        <v>405959.15260720375</v>
      </c>
      <c r="E140" s="10">
        <f>SUM(E60:E139)</f>
        <v>519831.66189807252</v>
      </c>
      <c r="H140" s="2"/>
      <c r="I140" s="10"/>
      <c r="J140" s="2"/>
      <c r="K140" s="59"/>
    </row>
    <row r="141" spans="1:11">
      <c r="C141" s="5"/>
      <c r="D141" s="5"/>
      <c r="E141" s="5"/>
      <c r="H141" s="2"/>
      <c r="I141" s="5"/>
      <c r="J141" s="2"/>
      <c r="K141" s="59"/>
    </row>
    <row r="142" spans="1:11">
      <c r="A142" s="8" t="s">
        <v>9</v>
      </c>
      <c r="B142" t="s">
        <v>15</v>
      </c>
      <c r="H142" s="2"/>
      <c r="J142" s="2"/>
      <c r="K142" s="59"/>
    </row>
    <row r="143" spans="1:11">
      <c r="A143" t="s">
        <v>87</v>
      </c>
      <c r="B143" s="5" t="s">
        <v>300</v>
      </c>
      <c r="C143" s="5">
        <v>1074297.3462269725</v>
      </c>
      <c r="D143" s="5">
        <v>1074297.3462269725</v>
      </c>
      <c r="E143" s="5">
        <v>1193257.0559192772</v>
      </c>
      <c r="F143" t="s">
        <v>10</v>
      </c>
      <c r="G143" t="s">
        <v>25</v>
      </c>
      <c r="H143" s="2"/>
      <c r="I143" s="5"/>
      <c r="J143" s="2"/>
      <c r="K143" s="59"/>
    </row>
    <row r="144" spans="1:11">
      <c r="A144" t="s">
        <v>88</v>
      </c>
      <c r="B144" s="2" t="s">
        <v>301</v>
      </c>
      <c r="C144" s="2">
        <v>-278898.97072907857</v>
      </c>
      <c r="D144" s="2">
        <v>-278898.97072907857</v>
      </c>
      <c r="E144" s="2">
        <v>-290681.11501687701</v>
      </c>
      <c r="F144" t="s">
        <v>10</v>
      </c>
      <c r="G144" t="s">
        <v>27</v>
      </c>
      <c r="H144" s="2"/>
      <c r="I144" s="2"/>
      <c r="J144" s="2"/>
      <c r="K144" s="59"/>
    </row>
    <row r="145" spans="1:11">
      <c r="A145" t="s">
        <v>89</v>
      </c>
      <c r="B145" s="2" t="s">
        <v>302</v>
      </c>
      <c r="C145" s="2">
        <v>-22726.988940683394</v>
      </c>
      <c r="D145" s="2">
        <v>-22726.988940683394</v>
      </c>
      <c r="E145" s="2">
        <v>-42946.287503795225</v>
      </c>
      <c r="F145" t="s">
        <v>10</v>
      </c>
      <c r="G145" t="s">
        <v>27</v>
      </c>
      <c r="H145" s="2"/>
      <c r="I145" s="2"/>
      <c r="J145" s="2"/>
      <c r="K145" s="59"/>
    </row>
    <row r="146" spans="1:11">
      <c r="A146" t="s">
        <v>90</v>
      </c>
      <c r="B146" s="2" t="s">
        <v>303</v>
      </c>
      <c r="C146" s="2">
        <v>151.21123428324981</v>
      </c>
      <c r="D146" s="2">
        <v>151.21123428324981</v>
      </c>
      <c r="E146" s="2">
        <v>557.06449752135018</v>
      </c>
      <c r="F146" t="s">
        <v>91</v>
      </c>
      <c r="G146" t="s">
        <v>27</v>
      </c>
      <c r="H146" s="2"/>
      <c r="I146" s="2"/>
      <c r="J146" s="2"/>
      <c r="K146" s="59"/>
    </row>
    <row r="147" spans="1:11">
      <c r="C147" s="2"/>
      <c r="D147" s="2"/>
      <c r="E147" s="2"/>
      <c r="H147" s="2"/>
      <c r="I147" s="2"/>
    </row>
    <row r="148" spans="1:11">
      <c r="C148" s="5"/>
      <c r="D148" s="5"/>
      <c r="E148" s="5"/>
      <c r="H148" s="2"/>
      <c r="I148" s="5"/>
    </row>
    <row r="149" spans="1:11">
      <c r="A149" s="8" t="s">
        <v>11</v>
      </c>
      <c r="C149" s="10">
        <f t="shared" ref="C149" si="1">SUM(C143:C148)</f>
        <v>772822.59779149375</v>
      </c>
      <c r="D149" s="10">
        <f>SUM(D143:D148)</f>
        <v>772822.59779149375</v>
      </c>
      <c r="E149" s="10">
        <f>SUM(E143:E148)</f>
        <v>860186.71789612644</v>
      </c>
      <c r="H149" s="2"/>
      <c r="I149" s="10"/>
    </row>
    <row r="150" spans="1:11">
      <c r="H150" s="2"/>
    </row>
    <row r="151" spans="1:11" ht="15.75" thickBot="1">
      <c r="A151" s="8" t="s">
        <v>12</v>
      </c>
      <c r="C151" s="43">
        <f t="shared" ref="C151:E151" si="2">C57+C140+C149</f>
        <v>4326044.1501903608</v>
      </c>
      <c r="D151" s="43">
        <f t="shared" si="2"/>
        <v>4271646.8937463034</v>
      </c>
      <c r="E151" s="43">
        <f t="shared" si="2"/>
        <v>4376473.9442439079</v>
      </c>
      <c r="I151" s="10"/>
    </row>
    <row r="152" spans="1:11" ht="15.75" thickTop="1">
      <c r="C152" s="5"/>
      <c r="D152" s="5"/>
      <c r="E152" s="5"/>
      <c r="I152" s="5"/>
    </row>
    <row r="153" spans="1:11">
      <c r="D153" s="14"/>
      <c r="E153" s="14"/>
      <c r="I153" s="14"/>
    </row>
    <row r="154" spans="1:11">
      <c r="C154" s="5"/>
      <c r="D154" s="5"/>
      <c r="E154" s="5"/>
      <c r="I154" s="5"/>
    </row>
    <row r="155" spans="1:11">
      <c r="A155" t="s">
        <v>13</v>
      </c>
      <c r="C155" s="5"/>
      <c r="D155" s="5"/>
      <c r="E155" s="5"/>
      <c r="I155" s="5"/>
    </row>
    <row r="156" spans="1:11">
      <c r="A156" t="s">
        <v>305</v>
      </c>
      <c r="C156" s="3"/>
      <c r="D156" s="3"/>
      <c r="E156" s="3"/>
      <c r="I156" s="3"/>
    </row>
    <row r="157" spans="1:11">
      <c r="A157" t="s">
        <v>306</v>
      </c>
    </row>
  </sheetData>
  <autoFilter ref="A7:G146" xr:uid="{58C69D28-87E3-445F-89CF-C3F304F54B9A}"/>
  <sortState xmlns:xlrd2="http://schemas.microsoft.com/office/spreadsheetml/2017/richdata2" ref="A61:F140">
    <sortCondition ref="F60"/>
  </sortState>
  <dataValidations count="1">
    <dataValidation type="list" allowBlank="1" showInputMessage="1" showErrorMessage="1" sqref="A2" xr:uid="{F8220AF0-0476-4475-8A4A-4E62DB8EF76B}">
      <formula1>"Annual Period 2019,Annual Period 2020,Annual Period 2021,Annual Period 2022,Annual Period 2023"</formula1>
    </dataValidation>
  </dataValidations>
  <pageMargins left="0.7" right="0.7" top="0.75" bottom="0.75" header="0.3" footer="0.3"/>
  <pageSetup paperSize="5" scale="9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86F18-8C03-46B1-A3A4-34B73037874F}">
  <dimension ref="A1:Z178"/>
  <sheetViews>
    <sheetView zoomScale="70" zoomScaleNormal="70" workbookViewId="0">
      <selection activeCell="J135" sqref="J135"/>
    </sheetView>
  </sheetViews>
  <sheetFormatPr defaultColWidth="8.85546875" defaultRowHeight="15"/>
  <cols>
    <col min="1" max="1" width="86" bestFit="1" customWidth="1"/>
    <col min="2" max="2" width="38.42578125" customWidth="1"/>
    <col min="3" max="3" width="55.5703125" bestFit="1" customWidth="1"/>
    <col min="4" max="4" width="14.85546875" bestFit="1" customWidth="1"/>
    <col min="5" max="5" width="23" bestFit="1" customWidth="1"/>
    <col min="6" max="6" width="13.140625" customWidth="1"/>
    <col min="7" max="7" width="15.85546875" bestFit="1" customWidth="1"/>
    <col min="8" max="8" width="15.42578125" bestFit="1" customWidth="1"/>
    <col min="9" max="9" width="14.42578125" bestFit="1" customWidth="1"/>
    <col min="10" max="10" width="14.42578125" customWidth="1"/>
    <col min="11" max="11" width="23.42578125" style="2" customWidth="1"/>
    <col min="12" max="12" width="18.28515625" style="2" customWidth="1"/>
    <col min="13" max="13" width="14.140625" bestFit="1" customWidth="1"/>
    <col min="14" max="14" width="15" bestFit="1" customWidth="1"/>
    <col min="15" max="16" width="13.85546875" bestFit="1" customWidth="1"/>
    <col min="17" max="17" width="11.42578125" bestFit="1" customWidth="1"/>
    <col min="18" max="18" width="12.140625" bestFit="1" customWidth="1"/>
    <col min="19" max="19" width="14.42578125" bestFit="1" customWidth="1"/>
    <col min="20" max="20" width="12.140625" bestFit="1" customWidth="1"/>
    <col min="21" max="21" width="18.85546875" bestFit="1" customWidth="1"/>
    <col min="22" max="22" width="14.85546875" customWidth="1"/>
    <col min="23" max="24" width="13.85546875" customWidth="1"/>
    <col min="25" max="25" width="31.85546875" customWidth="1"/>
    <col min="26" max="26" width="11.5703125" bestFit="1" customWidth="1"/>
    <col min="27" max="28" width="9.140625" customWidth="1"/>
  </cols>
  <sheetData>
    <row r="1" spans="1:25" ht="21">
      <c r="A1" s="87" t="s">
        <v>304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25" ht="21">
      <c r="A2" s="87" t="s">
        <v>216</v>
      </c>
      <c r="B2" s="7"/>
    </row>
    <row r="3" spans="1:25" ht="21">
      <c r="A3" s="87" t="s">
        <v>271</v>
      </c>
      <c r="B3" s="7"/>
    </row>
    <row r="4" spans="1:25" ht="21">
      <c r="A4" s="87" t="s">
        <v>309</v>
      </c>
      <c r="B4" s="7"/>
    </row>
    <row r="5" spans="1:25">
      <c r="A5" s="8"/>
      <c r="B5" s="10"/>
    </row>
    <row r="6" spans="1:25">
      <c r="A6" s="8" t="s">
        <v>92</v>
      </c>
      <c r="B6" s="11">
        <f>'Authorized Rev Req'!E5</f>
        <v>44927</v>
      </c>
    </row>
    <row r="7" spans="1:25" ht="32.25" customHeight="1">
      <c r="A7" s="96" t="s">
        <v>93</v>
      </c>
      <c r="B7" s="96"/>
      <c r="C7" s="96"/>
      <c r="D7" s="96"/>
      <c r="E7" s="96"/>
      <c r="F7" s="96"/>
      <c r="G7" s="96"/>
      <c r="H7" s="96"/>
      <c r="I7" s="96"/>
      <c r="J7" s="96"/>
      <c r="K7" s="97"/>
      <c r="L7" s="24"/>
      <c r="N7" s="95" t="s">
        <v>132</v>
      </c>
      <c r="O7" s="95"/>
      <c r="P7" s="95"/>
      <c r="Q7" s="95"/>
      <c r="R7" s="95"/>
      <c r="S7" s="95"/>
    </row>
    <row r="8" spans="1:25" ht="72" customHeight="1">
      <c r="A8" s="39" t="s">
        <v>0</v>
      </c>
      <c r="B8" s="39" t="s">
        <v>94</v>
      </c>
      <c r="C8" s="40" t="s">
        <v>4</v>
      </c>
      <c r="D8" s="40" t="s">
        <v>124</v>
      </c>
      <c r="E8" s="40" t="s">
        <v>1</v>
      </c>
      <c r="F8" s="98" t="s">
        <v>125</v>
      </c>
      <c r="G8" s="98"/>
      <c r="H8" s="98"/>
      <c r="I8" s="98"/>
      <c r="J8" s="98"/>
      <c r="K8" s="85" t="s">
        <v>95</v>
      </c>
      <c r="L8" s="22"/>
      <c r="N8" s="9"/>
      <c r="O8" s="20">
        <v>2023</v>
      </c>
      <c r="P8" s="20">
        <v>2024</v>
      </c>
      <c r="Q8" s="20">
        <v>2025</v>
      </c>
      <c r="R8" s="20">
        <v>2026</v>
      </c>
      <c r="S8" s="20">
        <v>2027</v>
      </c>
    </row>
    <row r="9" spans="1:25">
      <c r="A9" s="8" t="s">
        <v>2</v>
      </c>
      <c r="D9" s="38">
        <f>B6</f>
        <v>44927</v>
      </c>
      <c r="E9" s="8"/>
      <c r="F9" s="8">
        <v>2023</v>
      </c>
      <c r="G9" s="8">
        <v>2024</v>
      </c>
      <c r="H9" s="8">
        <v>2025</v>
      </c>
      <c r="I9" s="8">
        <v>2026</v>
      </c>
      <c r="J9" s="8">
        <v>2027</v>
      </c>
      <c r="M9" s="33"/>
      <c r="N9" s="33" t="s">
        <v>3</v>
      </c>
      <c r="O9" s="32">
        <f t="shared" ref="O9:O21" si="0">SUMIF($E$10:$E$92,N9,$F$10:$F$92)</f>
        <v>785138.37119472492</v>
      </c>
      <c r="P9" s="32">
        <f t="shared" ref="P9:P21" si="1">SUMIF($E$10:$E$92,N9,$G$10:$G$92)</f>
        <v>784261.95900479669</v>
      </c>
      <c r="Q9" s="32">
        <f t="shared" ref="Q9:Q21" si="2">SUMIF($E$10:$E$92,N9,$H$10:$H$92)</f>
        <v>784261.95900479669</v>
      </c>
      <c r="R9" s="32">
        <f t="shared" ref="R9:R21" si="3">SUMIF($E$10:$E$92,N9,$I$10:$I$92)</f>
        <v>784261.95900479669</v>
      </c>
      <c r="S9" s="32">
        <f t="shared" ref="S9:S21" si="4">SUMIF($E$10:$E$92,N9,$J$10:$J$92)</f>
        <v>784261.95900479669</v>
      </c>
    </row>
    <row r="10" spans="1:25">
      <c r="A10" t="s">
        <v>96</v>
      </c>
      <c r="C10" s="2" t="s">
        <v>214</v>
      </c>
      <c r="D10" s="13">
        <f t="shared" ref="D10:D27" si="5">F10</f>
        <v>1673262.9692801998</v>
      </c>
      <c r="E10" t="s">
        <v>5</v>
      </c>
      <c r="F10" s="13">
        <f>'Authorized Rev Req'!E9</f>
        <v>1673262.9692801998</v>
      </c>
      <c r="G10" s="13">
        <f t="shared" ref="G10:J11" si="6">F10</f>
        <v>1673262.9692801998</v>
      </c>
      <c r="H10" s="13">
        <f t="shared" si="6"/>
        <v>1673262.9692801998</v>
      </c>
      <c r="I10" s="13">
        <f t="shared" si="6"/>
        <v>1673262.9692801998</v>
      </c>
      <c r="J10" s="13">
        <f t="shared" si="6"/>
        <v>1673262.9692801998</v>
      </c>
      <c r="K10" s="2" t="s">
        <v>97</v>
      </c>
      <c r="L10" s="13"/>
      <c r="N10" s="33" t="s">
        <v>62</v>
      </c>
      <c r="O10" s="32">
        <f t="shared" si="0"/>
        <v>190248.97386940834</v>
      </c>
      <c r="P10" s="32">
        <f t="shared" si="1"/>
        <v>190248.97386940834</v>
      </c>
      <c r="Q10" s="32">
        <f t="shared" si="2"/>
        <v>190248.97386940834</v>
      </c>
      <c r="R10" s="32">
        <f t="shared" si="3"/>
        <v>190248.97386940834</v>
      </c>
      <c r="S10" s="32">
        <f t="shared" si="4"/>
        <v>190248.97386940834</v>
      </c>
      <c r="T10" s="14"/>
      <c r="U10" s="14"/>
      <c r="V10" s="14"/>
      <c r="W10" s="14"/>
      <c r="Y10" s="14"/>
    </row>
    <row r="11" spans="1:25" ht="16.5" customHeight="1">
      <c r="A11" t="s">
        <v>96</v>
      </c>
      <c r="C11" s="2" t="s">
        <v>214</v>
      </c>
      <c r="D11" s="13">
        <f t="shared" si="5"/>
        <v>202592.5097464</v>
      </c>
      <c r="E11" t="s">
        <v>3</v>
      </c>
      <c r="F11" s="13">
        <f>'Authorized Rev Req'!E10</f>
        <v>202592.5097464</v>
      </c>
      <c r="G11" s="13">
        <f t="shared" si="6"/>
        <v>202592.5097464</v>
      </c>
      <c r="H11" s="13">
        <f t="shared" si="6"/>
        <v>202592.5097464</v>
      </c>
      <c r="I11" s="13">
        <f t="shared" si="6"/>
        <v>202592.5097464</v>
      </c>
      <c r="J11" s="13">
        <f t="shared" si="6"/>
        <v>202592.5097464</v>
      </c>
      <c r="K11" s="2" t="s">
        <v>97</v>
      </c>
      <c r="L11" s="13"/>
      <c r="N11" s="33" t="s">
        <v>5</v>
      </c>
      <c r="O11" s="32">
        <f t="shared" si="0"/>
        <v>1990473.4576172533</v>
      </c>
      <c r="P11" s="32">
        <f t="shared" si="1"/>
        <v>1826732.4073827404</v>
      </c>
      <c r="Q11" s="32">
        <f t="shared" si="2"/>
        <v>1847222.513655914</v>
      </c>
      <c r="R11" s="32">
        <f t="shared" si="3"/>
        <v>1847488.7512168984</v>
      </c>
      <c r="S11" s="32">
        <f t="shared" si="4"/>
        <v>1847746.8193724281</v>
      </c>
      <c r="T11" s="14"/>
      <c r="U11" s="14"/>
      <c r="V11" s="14"/>
      <c r="W11" s="14"/>
    </row>
    <row r="12" spans="1:25">
      <c r="A12" t="s">
        <v>267</v>
      </c>
      <c r="C12" t="str">
        <f>'Authorized Rev Req'!B17</f>
        <v>D.22-12-042</v>
      </c>
      <c r="D12" s="13">
        <f t="shared" si="5"/>
        <v>545074.22041898174</v>
      </c>
      <c r="E12" t="s">
        <v>3</v>
      </c>
      <c r="F12" s="13">
        <f>'Authorized Rev Req'!E17+'Authorized Rev Req'!E29</f>
        <v>545074.22041898174</v>
      </c>
      <c r="G12" s="13">
        <f>F12</f>
        <v>545074.22041898174</v>
      </c>
      <c r="H12" s="13">
        <f t="shared" ref="H12:I17" si="7">G12</f>
        <v>545074.22041898174</v>
      </c>
      <c r="I12" s="13">
        <f t="shared" si="7"/>
        <v>545074.22041898174</v>
      </c>
      <c r="J12" s="13">
        <f t="shared" ref="J12:J65" si="8">I12</f>
        <v>545074.22041898174</v>
      </c>
      <c r="K12" s="2" t="s">
        <v>97</v>
      </c>
      <c r="L12" s="13"/>
      <c r="N12" s="33" t="s">
        <v>102</v>
      </c>
      <c r="O12" s="32">
        <f t="shared" si="0"/>
        <v>-182489.27020956861</v>
      </c>
      <c r="P12" s="32">
        <f t="shared" si="1"/>
        <v>-182489.27020956861</v>
      </c>
      <c r="Q12" s="32">
        <f t="shared" si="2"/>
        <v>-182489.27020956861</v>
      </c>
      <c r="R12" s="32">
        <f t="shared" si="3"/>
        <v>-182489.27020956861</v>
      </c>
      <c r="S12" s="32">
        <f t="shared" si="4"/>
        <v>-182489.27020956861</v>
      </c>
      <c r="T12" s="14"/>
      <c r="U12" s="14"/>
      <c r="V12" s="14"/>
      <c r="W12" s="14"/>
    </row>
    <row r="13" spans="1:25">
      <c r="A13" t="s">
        <v>145</v>
      </c>
      <c r="C13" t="str">
        <f>'Authorized Rev Req'!B18</f>
        <v>D.21-02-014, D.21-12-040, D.22-12-042, AL 4129-E</v>
      </c>
      <c r="D13" s="13">
        <f t="shared" si="5"/>
        <v>-4541.853247395592</v>
      </c>
      <c r="E13" t="s">
        <v>3</v>
      </c>
      <c r="F13" s="13">
        <f>'Authorized Rev Req'!E18</f>
        <v>-4541.853247395592</v>
      </c>
      <c r="G13" s="13">
        <v>0</v>
      </c>
      <c r="H13" s="13">
        <v>0</v>
      </c>
      <c r="I13" s="13">
        <v>0</v>
      </c>
      <c r="J13" s="13">
        <f t="shared" si="8"/>
        <v>0</v>
      </c>
      <c r="K13" s="2" t="s">
        <v>97</v>
      </c>
      <c r="L13" s="13"/>
      <c r="N13" s="33" t="s">
        <v>14</v>
      </c>
      <c r="O13" s="32">
        <f t="shared" si="0"/>
        <v>26632.157681277036</v>
      </c>
      <c r="P13" s="32">
        <f t="shared" si="1"/>
        <v>26632.157681277036</v>
      </c>
      <c r="Q13" s="32">
        <f t="shared" si="2"/>
        <v>26632.157681277036</v>
      </c>
      <c r="R13" s="32">
        <f t="shared" si="3"/>
        <v>26632.157681277036</v>
      </c>
      <c r="S13" s="32">
        <f t="shared" si="4"/>
        <v>26632.157681277036</v>
      </c>
      <c r="T13" s="14"/>
      <c r="U13" s="14"/>
      <c r="V13" s="14"/>
      <c r="W13" s="14"/>
    </row>
    <row r="14" spans="1:25">
      <c r="A14" t="s">
        <v>206</v>
      </c>
      <c r="C14" t="str">
        <f>'Authorized Rev Req'!B24</f>
        <v>D.22-12-042, AL 4129-E</v>
      </c>
      <c r="D14" s="13">
        <f t="shared" si="5"/>
        <v>-428.1251468284795</v>
      </c>
      <c r="E14" t="s">
        <v>3</v>
      </c>
      <c r="F14" s="13">
        <f>'Authorized Rev Req'!E22</f>
        <v>-428.1251468284795</v>
      </c>
      <c r="G14" s="13">
        <v>0</v>
      </c>
      <c r="H14" s="13">
        <v>0</v>
      </c>
      <c r="I14" s="13">
        <v>0</v>
      </c>
      <c r="J14" s="13">
        <f t="shared" si="8"/>
        <v>0</v>
      </c>
      <c r="K14" s="2" t="s">
        <v>97</v>
      </c>
      <c r="L14" s="13"/>
      <c r="N14" s="33" t="s">
        <v>84</v>
      </c>
      <c r="O14" s="32">
        <f t="shared" si="0"/>
        <v>1363.9124428538</v>
      </c>
      <c r="P14" s="32">
        <f t="shared" si="1"/>
        <v>1363.9124428538</v>
      </c>
      <c r="Q14" s="32">
        <f t="shared" si="2"/>
        <v>1363.9124428538</v>
      </c>
      <c r="R14" s="32">
        <f t="shared" si="3"/>
        <v>1363.9124428538</v>
      </c>
      <c r="S14" s="32">
        <f t="shared" si="4"/>
        <v>1363.9124428538</v>
      </c>
      <c r="T14" s="14"/>
      <c r="U14" s="14"/>
      <c r="V14" s="14"/>
      <c r="W14" s="14"/>
    </row>
    <row r="15" spans="1:25">
      <c r="A15" t="s">
        <v>14</v>
      </c>
      <c r="C15" t="str">
        <f>'Authorized Rev Req'!B40</f>
        <v>D.22-12-042</v>
      </c>
      <c r="D15" s="13">
        <f t="shared" si="5"/>
        <v>10765.967043677038</v>
      </c>
      <c r="E15" t="s">
        <v>14</v>
      </c>
      <c r="F15" s="13">
        <f>'Authorized Rev Req'!E40</f>
        <v>10765.967043677038</v>
      </c>
      <c r="G15" s="13">
        <f t="shared" ref="G15:G22" si="9">F15</f>
        <v>10765.967043677038</v>
      </c>
      <c r="H15" s="13">
        <f t="shared" si="7"/>
        <v>10765.967043677038</v>
      </c>
      <c r="I15" s="13">
        <f t="shared" si="7"/>
        <v>10765.967043677038</v>
      </c>
      <c r="J15" s="13">
        <f t="shared" si="8"/>
        <v>10765.967043677038</v>
      </c>
      <c r="K15" s="2" t="s">
        <v>97</v>
      </c>
      <c r="L15" s="13"/>
      <c r="N15" s="34" t="s">
        <v>104</v>
      </c>
      <c r="O15" s="32">
        <f t="shared" si="0"/>
        <v>487920.56390000001</v>
      </c>
      <c r="P15" s="32">
        <f t="shared" si="1"/>
        <v>437736.87658933958</v>
      </c>
      <c r="Q15" s="32">
        <f t="shared" si="2"/>
        <v>409942.54571433103</v>
      </c>
      <c r="R15" s="32">
        <f t="shared" si="3"/>
        <v>381281.97435894754</v>
      </c>
      <c r="S15" s="32">
        <f t="shared" si="4"/>
        <v>354864.30566184054</v>
      </c>
      <c r="T15" s="14"/>
      <c r="U15" s="14"/>
      <c r="V15" s="14"/>
      <c r="W15" s="14"/>
    </row>
    <row r="16" spans="1:25">
      <c r="A16" t="s">
        <v>62</v>
      </c>
      <c r="C16" t="str">
        <f>'Authorized Rev Req'!B42</f>
        <v>D.22-12-042</v>
      </c>
      <c r="D16" s="13">
        <f t="shared" si="5"/>
        <v>189848.65786940834</v>
      </c>
      <c r="E16" t="s">
        <v>62</v>
      </c>
      <c r="F16" s="13">
        <f>'Authorized Rev Req'!E42</f>
        <v>189848.65786940834</v>
      </c>
      <c r="G16" s="13">
        <f t="shared" si="9"/>
        <v>189848.65786940834</v>
      </c>
      <c r="H16" s="13">
        <f t="shared" si="7"/>
        <v>189848.65786940834</v>
      </c>
      <c r="I16" s="13">
        <f t="shared" si="7"/>
        <v>189848.65786940834</v>
      </c>
      <c r="J16" s="13">
        <f t="shared" si="8"/>
        <v>189848.65786940834</v>
      </c>
      <c r="K16" s="2" t="s">
        <v>97</v>
      </c>
      <c r="L16" s="13"/>
      <c r="N16" s="33" t="s">
        <v>101</v>
      </c>
      <c r="O16" s="32">
        <f t="shared" si="0"/>
        <v>0</v>
      </c>
      <c r="P16" s="32">
        <f t="shared" si="1"/>
        <v>0</v>
      </c>
      <c r="Q16" s="32">
        <f t="shared" si="2"/>
        <v>0</v>
      </c>
      <c r="R16" s="32">
        <f t="shared" si="3"/>
        <v>0</v>
      </c>
      <c r="S16" s="32">
        <f t="shared" si="4"/>
        <v>0</v>
      </c>
      <c r="T16" s="14"/>
      <c r="U16" s="14"/>
      <c r="V16" s="14"/>
      <c r="W16" s="14"/>
    </row>
    <row r="17" spans="1:24">
      <c r="A17" t="s">
        <v>98</v>
      </c>
      <c r="C17" s="3" t="str">
        <f>'Authorized Rev Req'!B44</f>
        <v>D.22-12-042</v>
      </c>
      <c r="D17" s="13">
        <f t="shared" si="5"/>
        <v>1342.6576582538</v>
      </c>
      <c r="E17" t="s">
        <v>84</v>
      </c>
      <c r="F17" s="14">
        <f>'Authorized Rev Req'!E44</f>
        <v>1342.6576582538</v>
      </c>
      <c r="G17" s="13">
        <f t="shared" si="9"/>
        <v>1342.6576582538</v>
      </c>
      <c r="H17" s="13">
        <f t="shared" si="7"/>
        <v>1342.6576582538</v>
      </c>
      <c r="I17" s="13">
        <f t="shared" si="7"/>
        <v>1342.6576582538</v>
      </c>
      <c r="J17" s="13">
        <f t="shared" si="8"/>
        <v>1342.6576582538</v>
      </c>
      <c r="K17" s="2" t="s">
        <v>97</v>
      </c>
      <c r="L17" s="13"/>
      <c r="N17" s="33" t="s">
        <v>163</v>
      </c>
      <c r="O17" s="32">
        <f t="shared" si="0"/>
        <v>140534.25547860318</v>
      </c>
      <c r="P17" s="32">
        <f t="shared" si="1"/>
        <v>90566.970352911856</v>
      </c>
      <c r="Q17" s="32">
        <f t="shared" si="2"/>
        <v>90566.970352911856</v>
      </c>
      <c r="R17" s="32">
        <f t="shared" si="3"/>
        <v>90566.970352911856</v>
      </c>
      <c r="S17" s="32">
        <f t="shared" si="4"/>
        <v>90566.970352911856</v>
      </c>
      <c r="T17" s="14"/>
      <c r="U17" s="14"/>
      <c r="V17" s="14"/>
      <c r="W17" s="14"/>
    </row>
    <row r="18" spans="1:24">
      <c r="A18" t="s">
        <v>99</v>
      </c>
      <c r="C18" t="s">
        <v>214</v>
      </c>
      <c r="D18" s="13">
        <f t="shared" si="5"/>
        <v>1540.4658171999999</v>
      </c>
      <c r="E18" t="s">
        <v>3</v>
      </c>
      <c r="F18" s="13">
        <f>'Authorized Rev Req'!E37</f>
        <v>1540.4658171999999</v>
      </c>
      <c r="G18" s="13">
        <f t="shared" si="9"/>
        <v>1540.4658171999999</v>
      </c>
      <c r="H18" s="13">
        <f t="shared" ref="H18:I24" si="10">G18</f>
        <v>1540.4658171999999</v>
      </c>
      <c r="I18" s="13">
        <f t="shared" si="10"/>
        <v>1540.4658171999999</v>
      </c>
      <c r="J18" s="13">
        <f t="shared" si="8"/>
        <v>1540.4658171999999</v>
      </c>
      <c r="K18" s="2" t="s">
        <v>97</v>
      </c>
      <c r="L18" s="14"/>
      <c r="N18" s="33" t="s">
        <v>10</v>
      </c>
      <c r="O18" s="32">
        <f t="shared" si="0"/>
        <v>859629.65339860506</v>
      </c>
      <c r="P18" s="32">
        <f t="shared" si="1"/>
        <v>859629.65339860506</v>
      </c>
      <c r="Q18" s="32">
        <f t="shared" si="2"/>
        <v>859629.65339860506</v>
      </c>
      <c r="R18" s="32">
        <f t="shared" si="3"/>
        <v>859629.65339860506</v>
      </c>
      <c r="S18" s="32">
        <f t="shared" si="4"/>
        <v>859629.65339860506</v>
      </c>
      <c r="T18" s="14"/>
      <c r="U18" s="14"/>
      <c r="V18" s="14"/>
      <c r="W18" s="14"/>
    </row>
    <row r="19" spans="1:24">
      <c r="A19" t="s">
        <v>100</v>
      </c>
      <c r="C19" t="str">
        <f>'Authorized Rev Req'!B46</f>
        <v>AL 3934-E</v>
      </c>
      <c r="D19" s="13">
        <f t="shared" si="5"/>
        <v>0</v>
      </c>
      <c r="E19" t="s">
        <v>101</v>
      </c>
      <c r="F19" s="14">
        <f>'Authorized Rev Req'!E46</f>
        <v>0</v>
      </c>
      <c r="G19" s="14">
        <f t="shared" si="9"/>
        <v>0</v>
      </c>
      <c r="H19" s="14">
        <f t="shared" si="10"/>
        <v>0</v>
      </c>
      <c r="I19" s="14">
        <f t="shared" si="10"/>
        <v>0</v>
      </c>
      <c r="J19" s="13">
        <f t="shared" si="8"/>
        <v>0</v>
      </c>
      <c r="K19" s="2" t="s">
        <v>97</v>
      </c>
      <c r="L19" s="13"/>
      <c r="N19" s="33" t="s">
        <v>91</v>
      </c>
      <c r="O19" s="32">
        <f t="shared" si="0"/>
        <v>557.06449752135018</v>
      </c>
      <c r="P19" s="32">
        <f t="shared" si="1"/>
        <v>557.06449752135018</v>
      </c>
      <c r="Q19" s="32">
        <f t="shared" si="2"/>
        <v>557.06449752135018</v>
      </c>
      <c r="R19" s="32">
        <f t="shared" si="3"/>
        <v>557.06449752135018</v>
      </c>
      <c r="S19" s="32">
        <f t="shared" si="4"/>
        <v>557.06449752135018</v>
      </c>
      <c r="T19" s="14"/>
      <c r="U19" s="14"/>
      <c r="V19" s="14"/>
      <c r="W19" s="14"/>
    </row>
    <row r="20" spans="1:24">
      <c r="A20" t="s">
        <v>144</v>
      </c>
      <c r="C20" t="str">
        <f>'Authorized Rev Req'!B47</f>
        <v>D.22-12-007</v>
      </c>
      <c r="D20" s="13">
        <f t="shared" si="5"/>
        <v>75464.804373230654</v>
      </c>
      <c r="E20" t="s">
        <v>144</v>
      </c>
      <c r="F20" s="14">
        <f>'Authorized Rev Req'!E47</f>
        <v>75464.804373230654</v>
      </c>
      <c r="G20" s="14">
        <f t="shared" si="9"/>
        <v>75464.804373230654</v>
      </c>
      <c r="H20" s="14">
        <f t="shared" si="10"/>
        <v>75464.804373230654</v>
      </c>
      <c r="I20" s="14">
        <f t="shared" si="10"/>
        <v>75464.804373230654</v>
      </c>
      <c r="J20" s="13">
        <f t="shared" si="8"/>
        <v>75464.804373230654</v>
      </c>
      <c r="K20" s="2" t="s">
        <v>97</v>
      </c>
      <c r="L20" s="14"/>
      <c r="N20" s="33" t="s">
        <v>82</v>
      </c>
      <c r="O20" s="32">
        <f t="shared" si="0"/>
        <v>1000</v>
      </c>
      <c r="P20" s="32">
        <f t="shared" si="1"/>
        <v>1000</v>
      </c>
      <c r="Q20" s="32">
        <f t="shared" si="2"/>
        <v>1000</v>
      </c>
      <c r="R20" s="32">
        <f t="shared" si="3"/>
        <v>1000</v>
      </c>
      <c r="S20" s="32">
        <f t="shared" si="4"/>
        <v>1000</v>
      </c>
      <c r="T20" s="14"/>
      <c r="U20" s="14"/>
      <c r="V20" s="14"/>
      <c r="W20" s="14"/>
    </row>
    <row r="21" spans="1:24">
      <c r="A21" t="s">
        <v>194</v>
      </c>
      <c r="C21" s="3" t="str">
        <f>'Authorized Rev Req'!B20</f>
        <v>D.21-12-040, D.22-12-042, AL 4129-E</v>
      </c>
      <c r="D21" s="13">
        <f t="shared" si="5"/>
        <v>41.484471775096608</v>
      </c>
      <c r="E21" t="s">
        <v>3</v>
      </c>
      <c r="F21" s="14">
        <f>'Authorized Rev Req'!E20</f>
        <v>41.484471775096608</v>
      </c>
      <c r="G21" s="13">
        <f t="shared" si="9"/>
        <v>41.484471775096608</v>
      </c>
      <c r="H21" s="13">
        <f t="shared" ref="H21:I23" si="11">G21</f>
        <v>41.484471775096608</v>
      </c>
      <c r="I21" s="13">
        <f t="shared" si="11"/>
        <v>41.484471775096608</v>
      </c>
      <c r="J21" s="13">
        <f t="shared" si="8"/>
        <v>41.484471775096608</v>
      </c>
      <c r="K21" s="2" t="s">
        <v>97</v>
      </c>
      <c r="L21" s="14"/>
      <c r="N21" s="33" t="s">
        <v>144</v>
      </c>
      <c r="O21" s="32">
        <f t="shared" si="0"/>
        <v>75464.804373230654</v>
      </c>
      <c r="P21" s="32">
        <f t="shared" si="1"/>
        <v>75464.804373230654</v>
      </c>
      <c r="Q21" s="32">
        <f t="shared" si="2"/>
        <v>75464.804373230654</v>
      </c>
      <c r="R21" s="32">
        <f t="shared" si="3"/>
        <v>75464.804373230654</v>
      </c>
      <c r="S21" s="32">
        <f t="shared" si="4"/>
        <v>75464.804373230654</v>
      </c>
      <c r="T21" s="14"/>
      <c r="U21" s="14"/>
      <c r="V21" s="14"/>
      <c r="W21" s="14"/>
    </row>
    <row r="22" spans="1:24">
      <c r="A22" t="s">
        <v>195</v>
      </c>
      <c r="C22" s="3" t="str">
        <f>'Authorized Rev Req'!B23</f>
        <v>D.22-12-042</v>
      </c>
      <c r="D22" s="13">
        <f t="shared" si="5"/>
        <v>0</v>
      </c>
      <c r="E22" t="s">
        <v>3</v>
      </c>
      <c r="F22" s="14">
        <f>'Authorized Rev Req'!E23</f>
        <v>0</v>
      </c>
      <c r="G22" s="13">
        <f t="shared" si="9"/>
        <v>0</v>
      </c>
      <c r="H22" s="13">
        <f t="shared" si="11"/>
        <v>0</v>
      </c>
      <c r="I22" s="13">
        <f t="shared" si="11"/>
        <v>0</v>
      </c>
      <c r="J22" s="13">
        <f t="shared" si="8"/>
        <v>0</v>
      </c>
      <c r="K22" s="2" t="s">
        <v>97</v>
      </c>
      <c r="L22" s="14"/>
      <c r="N22" s="33" t="s">
        <v>120</v>
      </c>
      <c r="O22" s="2">
        <f>SUM(O9:O21)</f>
        <v>4376473.9442439089</v>
      </c>
      <c r="P22" s="32">
        <f>SUM(P9:P21)</f>
        <v>4111705.5093831159</v>
      </c>
      <c r="Q22" s="32">
        <f>SUM(Q9:Q21)</f>
        <v>4104401.2847812809</v>
      </c>
      <c r="R22" s="32">
        <f>SUM(R9:R21)</f>
        <v>4076006.9509868817</v>
      </c>
      <c r="S22" s="32">
        <f>SUM(S9:S21)</f>
        <v>4049847.3504453045</v>
      </c>
      <c r="T22" s="14"/>
      <c r="U22" s="14"/>
      <c r="V22" s="14"/>
      <c r="W22" s="14"/>
    </row>
    <row r="23" spans="1:24">
      <c r="A23" t="s">
        <v>193</v>
      </c>
      <c r="C23" s="3" t="str">
        <f>'Authorized Rev Req'!B24</f>
        <v>D.22-12-042, AL 4129-E</v>
      </c>
      <c r="D23" s="13">
        <f t="shared" si="5"/>
        <v>-2700.7391953273445</v>
      </c>
      <c r="E23" t="s">
        <v>163</v>
      </c>
      <c r="F23" s="14">
        <f>'Authorized Rev Req'!E24</f>
        <v>-2700.7391953273445</v>
      </c>
      <c r="G23" s="13">
        <v>0</v>
      </c>
      <c r="H23" s="13">
        <f t="shared" si="11"/>
        <v>0</v>
      </c>
      <c r="I23" s="13">
        <f t="shared" si="11"/>
        <v>0</v>
      </c>
      <c r="J23" s="13">
        <f t="shared" si="8"/>
        <v>0</v>
      </c>
      <c r="K23" s="2" t="s">
        <v>97</v>
      </c>
      <c r="L23" s="14"/>
      <c r="N23" s="33" t="s">
        <v>160</v>
      </c>
      <c r="O23" s="55">
        <v>1.2999999999999999E-3</v>
      </c>
      <c r="T23" s="14"/>
      <c r="U23" s="14"/>
      <c r="V23" s="14"/>
      <c r="W23" s="14"/>
    </row>
    <row r="24" spans="1:24">
      <c r="A24" t="s">
        <v>198</v>
      </c>
      <c r="C24" s="3" t="str">
        <f>'Authorized Rev Req'!B25</f>
        <v>D.22-12-042, AL 4129-E</v>
      </c>
      <c r="D24" s="13">
        <f t="shared" si="5"/>
        <v>97929.459201915961</v>
      </c>
      <c r="E24" t="s">
        <v>163</v>
      </c>
      <c r="F24" s="14">
        <f>'Authorized Rev Req'!E25</f>
        <v>97929.459201915961</v>
      </c>
      <c r="G24" s="13">
        <f t="shared" ref="G24:H25" si="12">F24</f>
        <v>97929.459201915961</v>
      </c>
      <c r="H24" s="13">
        <f t="shared" si="12"/>
        <v>97929.459201915961</v>
      </c>
      <c r="I24" s="13">
        <f t="shared" si="10"/>
        <v>97929.459201915961</v>
      </c>
      <c r="J24" s="13">
        <f t="shared" si="8"/>
        <v>97929.459201915961</v>
      </c>
      <c r="K24" s="2" t="s">
        <v>97</v>
      </c>
      <c r="L24" s="14"/>
      <c r="N24" s="48"/>
      <c r="O24" s="49"/>
      <c r="P24" s="49"/>
      <c r="Q24" s="49"/>
      <c r="R24" s="49"/>
      <c r="S24" s="49"/>
      <c r="T24" s="14"/>
      <c r="U24" s="14"/>
      <c r="V24" s="14"/>
      <c r="W24" s="14"/>
    </row>
    <row r="25" spans="1:24">
      <c r="A25" t="s">
        <v>191</v>
      </c>
      <c r="C25" s="3" t="str">
        <f>'Authorized Rev Req'!B28</f>
        <v>D.22-12-042</v>
      </c>
      <c r="D25" s="13">
        <f t="shared" si="5"/>
        <v>0</v>
      </c>
      <c r="E25" t="s">
        <v>163</v>
      </c>
      <c r="F25" s="14">
        <f>'Authorized Rev Req'!E28</f>
        <v>0</v>
      </c>
      <c r="G25" s="13">
        <f t="shared" si="12"/>
        <v>0</v>
      </c>
      <c r="H25" s="13">
        <f t="shared" si="12"/>
        <v>0</v>
      </c>
      <c r="I25" s="13">
        <f>H25</f>
        <v>0</v>
      </c>
      <c r="J25" s="13">
        <f t="shared" si="8"/>
        <v>0</v>
      </c>
      <c r="K25" s="2" t="s">
        <v>97</v>
      </c>
      <c r="L25" s="14"/>
      <c r="U25" s="15"/>
      <c r="V25" s="15"/>
      <c r="W25" s="15"/>
      <c r="X25" s="15"/>
    </row>
    <row r="26" spans="1:24">
      <c r="A26" t="s">
        <v>192</v>
      </c>
      <c r="C26" s="3" t="str">
        <f>'Authorized Rev Req'!B27</f>
        <v>D.22-12-042, AL 4129-E</v>
      </c>
      <c r="D26" s="13">
        <f t="shared" si="5"/>
        <v>52668.024321018689</v>
      </c>
      <c r="E26" t="s">
        <v>163</v>
      </c>
      <c r="F26" s="14">
        <f>'Authorized Rev Req'!E27</f>
        <v>52668.024321018689</v>
      </c>
      <c r="G26" s="13">
        <v>0</v>
      </c>
      <c r="H26" s="13">
        <v>0</v>
      </c>
      <c r="I26" s="13">
        <v>0</v>
      </c>
      <c r="J26" s="13">
        <v>0</v>
      </c>
      <c r="K26" s="2" t="s">
        <v>97</v>
      </c>
      <c r="L26" s="14"/>
      <c r="U26" s="13"/>
      <c r="V26" s="13"/>
      <c r="W26" s="13"/>
      <c r="X26" s="13"/>
    </row>
    <row r="27" spans="1:24">
      <c r="A27" t="s">
        <v>254</v>
      </c>
      <c r="C27" t="s">
        <v>204</v>
      </c>
      <c r="D27" s="13">
        <f t="shared" si="5"/>
        <v>10746.45935073</v>
      </c>
      <c r="E27" t="s">
        <v>5</v>
      </c>
      <c r="F27" s="14">
        <f>'Authorized Rev Req'!E53</f>
        <v>10746.45935073</v>
      </c>
      <c r="G27" s="13">
        <v>0</v>
      </c>
      <c r="H27" s="13">
        <f>G27</f>
        <v>0</v>
      </c>
      <c r="I27" s="13">
        <f>H27</f>
        <v>0</v>
      </c>
      <c r="J27" s="13">
        <f t="shared" si="8"/>
        <v>0</v>
      </c>
      <c r="K27" s="2" t="s">
        <v>97</v>
      </c>
      <c r="L27" s="14"/>
      <c r="U27" s="13"/>
      <c r="V27" s="13"/>
      <c r="W27" s="13"/>
      <c r="X27" s="13"/>
    </row>
    <row r="28" spans="1:24">
      <c r="L28" s="14"/>
      <c r="U28" s="13"/>
      <c r="V28" s="13"/>
      <c r="W28" s="13"/>
      <c r="X28" s="13"/>
    </row>
    <row r="29" spans="1:24">
      <c r="D29" s="13"/>
      <c r="F29" s="14"/>
      <c r="G29" s="13"/>
      <c r="H29" s="13"/>
      <c r="I29" s="13"/>
      <c r="J29" s="13"/>
      <c r="L29" s="46"/>
      <c r="U29" s="13"/>
      <c r="V29" s="13"/>
      <c r="W29" s="13"/>
      <c r="X29" s="13"/>
    </row>
    <row r="30" spans="1:24">
      <c r="D30" s="13"/>
      <c r="F30" s="14"/>
      <c r="G30" s="13"/>
      <c r="H30" s="13"/>
      <c r="I30" s="13"/>
      <c r="J30" s="13"/>
      <c r="L30" s="14"/>
      <c r="U30" s="13"/>
      <c r="V30" s="13"/>
      <c r="W30" s="13"/>
      <c r="X30" s="13"/>
    </row>
    <row r="31" spans="1:24">
      <c r="A31" s="8" t="s">
        <v>7</v>
      </c>
      <c r="B31" s="8"/>
      <c r="D31" s="13"/>
      <c r="F31" s="44"/>
      <c r="G31" s="13"/>
      <c r="H31" s="13"/>
      <c r="I31" s="13"/>
      <c r="J31" s="13">
        <f t="shared" si="8"/>
        <v>0</v>
      </c>
      <c r="L31" s="14"/>
      <c r="U31" s="13"/>
      <c r="V31" s="13"/>
      <c r="W31" s="13"/>
      <c r="X31" s="13"/>
    </row>
    <row r="32" spans="1:24">
      <c r="A32" t="s">
        <v>102</v>
      </c>
      <c r="B32" s="8"/>
      <c r="C32" s="2" t="str">
        <f>'Authorized Rev Req'!B96</f>
        <v>D.22-12-042</v>
      </c>
      <c r="D32" s="13">
        <f t="shared" ref="D32:D64" si="13">F32</f>
        <v>-182489.27020956861</v>
      </c>
      <c r="E32" t="s">
        <v>102</v>
      </c>
      <c r="F32" s="13">
        <f>'Authorized Rev Req'!E95+'Authorized Rev Req'!E96</f>
        <v>-182489.27020956861</v>
      </c>
      <c r="G32" s="13">
        <f t="shared" ref="G32:I33" si="14">F32</f>
        <v>-182489.27020956861</v>
      </c>
      <c r="H32" s="13">
        <f t="shared" si="14"/>
        <v>-182489.27020956861</v>
      </c>
      <c r="I32" s="13">
        <f t="shared" si="14"/>
        <v>-182489.27020956861</v>
      </c>
      <c r="J32" s="13">
        <f t="shared" si="8"/>
        <v>-182489.27020956861</v>
      </c>
      <c r="K32" s="2" t="s">
        <v>97</v>
      </c>
      <c r="L32" s="44"/>
      <c r="U32" s="13"/>
      <c r="V32" s="13"/>
      <c r="W32" s="13"/>
      <c r="X32" s="13"/>
    </row>
    <row r="33" spans="1:22">
      <c r="A33" t="s">
        <v>103</v>
      </c>
      <c r="B33" s="8"/>
      <c r="C33" t="str">
        <f>'Authorized Rev Req'!B102</f>
        <v>AL 4084-E</v>
      </c>
      <c r="D33" s="13">
        <f t="shared" si="13"/>
        <v>20069.400000000001</v>
      </c>
      <c r="E33" t="s">
        <v>104</v>
      </c>
      <c r="F33" s="14">
        <f>'Authorized Rev Req'!E102</f>
        <v>20069.400000000001</v>
      </c>
      <c r="G33" s="13">
        <f t="shared" si="14"/>
        <v>20069.400000000001</v>
      </c>
      <c r="H33" s="13">
        <f t="shared" si="14"/>
        <v>20069.400000000001</v>
      </c>
      <c r="I33" s="13">
        <f t="shared" si="14"/>
        <v>20069.400000000001</v>
      </c>
      <c r="J33" s="13">
        <f t="shared" si="8"/>
        <v>20069.400000000001</v>
      </c>
      <c r="K33" s="2" t="s">
        <v>97</v>
      </c>
      <c r="L33" s="13"/>
    </row>
    <row r="34" spans="1:22">
      <c r="A34" t="s">
        <v>105</v>
      </c>
      <c r="B34" s="8"/>
      <c r="C34" t="s">
        <v>274</v>
      </c>
      <c r="D34" s="13">
        <f>F34</f>
        <v>117574.094</v>
      </c>
      <c r="E34" t="s">
        <v>104</v>
      </c>
      <c r="F34" s="13">
        <f>'Authorized Rev Req'!E99</f>
        <v>117574.094</v>
      </c>
      <c r="G34" s="13">
        <v>86906.040589339551</v>
      </c>
      <c r="H34" s="13">
        <v>59111.709714331038</v>
      </c>
      <c r="I34" s="13">
        <v>30451.138358947515</v>
      </c>
      <c r="J34" s="13">
        <v>4033.4696618405433</v>
      </c>
      <c r="K34" s="2" t="s">
        <v>97</v>
      </c>
      <c r="L34" s="14"/>
      <c r="M34" s="14"/>
      <c r="N34" s="14"/>
      <c r="O34" s="14"/>
    </row>
    <row r="35" spans="1:22">
      <c r="A35" t="s">
        <v>106</v>
      </c>
      <c r="C35" s="3" t="str">
        <f>'Authorized Rev Req'!B66</f>
        <v>D.18-01-024, AL 3219-E</v>
      </c>
      <c r="D35" s="13">
        <f t="shared" si="13"/>
        <v>0</v>
      </c>
      <c r="E35" t="s">
        <v>5</v>
      </c>
      <c r="F35" s="13">
        <f>'Authorized Rev Req'!E66</f>
        <v>0</v>
      </c>
      <c r="G35" s="13">
        <f>F35</f>
        <v>0</v>
      </c>
      <c r="H35" s="13">
        <f t="shared" ref="H35:I44" si="15">G35</f>
        <v>0</v>
      </c>
      <c r="I35" s="13">
        <f t="shared" si="15"/>
        <v>0</v>
      </c>
      <c r="J35" s="13">
        <f t="shared" si="8"/>
        <v>0</v>
      </c>
      <c r="K35" s="2" t="s">
        <v>97</v>
      </c>
      <c r="L35" s="13"/>
    </row>
    <row r="36" spans="1:22">
      <c r="A36" t="s">
        <v>22</v>
      </c>
      <c r="B36" s="8"/>
      <c r="C36" s="3" t="str">
        <f>'Authorized Rev Req'!B61</f>
        <v>D.16-01-045, D.22-12-031, AL 3762-E, AL 4129-E</v>
      </c>
      <c r="D36" s="13">
        <f>F36</f>
        <v>6782.9873780056369</v>
      </c>
      <c r="E36" t="s">
        <v>5</v>
      </c>
      <c r="F36" s="14">
        <f>'Authorized Rev Req'!E61</f>
        <v>6782.9873780056369</v>
      </c>
      <c r="G36" s="14">
        <v>0</v>
      </c>
      <c r="H36" s="14">
        <v>0</v>
      </c>
      <c r="I36" s="14">
        <v>0</v>
      </c>
      <c r="J36" s="13">
        <f t="shared" si="8"/>
        <v>0</v>
      </c>
      <c r="K36" s="2" t="s">
        <v>97</v>
      </c>
      <c r="L36" s="13"/>
      <c r="U36" s="5"/>
      <c r="V36" s="5"/>
    </row>
    <row r="37" spans="1:22">
      <c r="A37" t="s">
        <v>142</v>
      </c>
      <c r="B37" s="8"/>
      <c r="C37" s="3" t="str">
        <f>'Authorized Rev Req'!B60</f>
        <v>AL 4129-E</v>
      </c>
      <c r="D37" s="13">
        <f t="shared" si="13"/>
        <v>0</v>
      </c>
      <c r="E37" t="s">
        <v>5</v>
      </c>
      <c r="F37" s="14">
        <f>'Authorized Rev Req'!E60</f>
        <v>0</v>
      </c>
      <c r="G37" s="13">
        <f t="shared" ref="G37:G51" si="16">F37</f>
        <v>0</v>
      </c>
      <c r="H37" s="13">
        <f t="shared" si="15"/>
        <v>0</v>
      </c>
      <c r="I37" s="13">
        <f t="shared" si="15"/>
        <v>0</v>
      </c>
      <c r="J37" s="13">
        <f t="shared" si="8"/>
        <v>0</v>
      </c>
      <c r="K37" s="2" t="s">
        <v>97</v>
      </c>
      <c r="L37" s="14"/>
      <c r="U37" s="5"/>
      <c r="V37" s="5"/>
    </row>
    <row r="38" spans="1:22">
      <c r="A38" t="s">
        <v>107</v>
      </c>
      <c r="C38" t="str">
        <f>'Authorized Rev Req'!B103</f>
        <v>AL 4084-E</v>
      </c>
      <c r="D38" s="13">
        <f t="shared" si="13"/>
        <v>0</v>
      </c>
      <c r="E38" t="s">
        <v>104</v>
      </c>
      <c r="F38" s="14">
        <f>'Authorized Rev Req'!E103</f>
        <v>0</v>
      </c>
      <c r="G38" s="13">
        <f t="shared" si="16"/>
        <v>0</v>
      </c>
      <c r="H38" s="13">
        <f t="shared" si="15"/>
        <v>0</v>
      </c>
      <c r="I38" s="13">
        <f t="shared" si="15"/>
        <v>0</v>
      </c>
      <c r="J38" s="13">
        <f t="shared" si="8"/>
        <v>0</v>
      </c>
      <c r="K38" s="2" t="s">
        <v>97</v>
      </c>
      <c r="L38" s="14"/>
      <c r="U38" s="5"/>
      <c r="V38" s="5"/>
    </row>
    <row r="39" spans="1:22">
      <c r="A39" t="s">
        <v>167</v>
      </c>
      <c r="C39" t="str">
        <f>'Authorized Rev Req'!B97</f>
        <v>AL 4084-E</v>
      </c>
      <c r="D39" s="13">
        <f t="shared" si="13"/>
        <v>186051.41</v>
      </c>
      <c r="E39" t="s">
        <v>104</v>
      </c>
      <c r="F39" s="14">
        <f>'Authorized Rev Req'!E97</f>
        <v>186051.41</v>
      </c>
      <c r="G39" s="13">
        <f t="shared" si="16"/>
        <v>186051.41</v>
      </c>
      <c r="H39" s="13">
        <f t="shared" si="15"/>
        <v>186051.41</v>
      </c>
      <c r="I39" s="13">
        <f t="shared" si="15"/>
        <v>186051.41</v>
      </c>
      <c r="J39" s="13">
        <f t="shared" si="8"/>
        <v>186051.41</v>
      </c>
      <c r="K39" s="2" t="s">
        <v>97</v>
      </c>
      <c r="L39" s="14"/>
    </row>
    <row r="40" spans="1:22">
      <c r="A40" t="s">
        <v>64</v>
      </c>
      <c r="B40" s="8"/>
      <c r="C40" t="str">
        <f>'Authorized Rev Req'!B98</f>
        <v>AL 4084-E</v>
      </c>
      <c r="D40" s="13">
        <f t="shared" si="13"/>
        <v>14728.338</v>
      </c>
      <c r="E40" t="s">
        <v>104</v>
      </c>
      <c r="F40" s="13">
        <f>'Authorized Rev Req'!E98</f>
        <v>14728.338</v>
      </c>
      <c r="G40" s="13">
        <f t="shared" si="16"/>
        <v>14728.338</v>
      </c>
      <c r="H40" s="13">
        <f t="shared" si="15"/>
        <v>14728.338</v>
      </c>
      <c r="I40" s="13">
        <f t="shared" si="15"/>
        <v>14728.338</v>
      </c>
      <c r="J40" s="13">
        <f t="shared" si="8"/>
        <v>14728.338</v>
      </c>
      <c r="K40" s="2" t="s">
        <v>97</v>
      </c>
      <c r="L40" s="14"/>
      <c r="U40" s="12"/>
    </row>
    <row r="41" spans="1:22">
      <c r="A41" t="s">
        <v>108</v>
      </c>
      <c r="C41" t="str">
        <f>'Authorized Rev Req'!B100</f>
        <v>AL 4084-E</v>
      </c>
      <c r="D41" s="13">
        <f t="shared" si="13"/>
        <v>16279.999999999998</v>
      </c>
      <c r="E41" t="s">
        <v>104</v>
      </c>
      <c r="F41" s="14">
        <f>'Authorized Rev Req'!E100</f>
        <v>16279.999999999998</v>
      </c>
      <c r="G41" s="13">
        <f t="shared" si="16"/>
        <v>16279.999999999998</v>
      </c>
      <c r="H41" s="13">
        <f t="shared" si="15"/>
        <v>16279.999999999998</v>
      </c>
      <c r="I41" s="13">
        <f t="shared" si="15"/>
        <v>16279.999999999998</v>
      </c>
      <c r="J41" s="13">
        <f t="shared" si="8"/>
        <v>16279.999999999998</v>
      </c>
      <c r="K41" s="2" t="s">
        <v>97</v>
      </c>
      <c r="L41" s="13"/>
      <c r="U41" s="18"/>
      <c r="V41" s="19"/>
    </row>
    <row r="42" spans="1:22">
      <c r="A42" t="s">
        <v>67</v>
      </c>
      <c r="C42" t="str">
        <f>'Authorized Rev Req'!B101</f>
        <v>AL 4084-E</v>
      </c>
      <c r="D42" s="13">
        <f t="shared" si="13"/>
        <v>4783.058</v>
      </c>
      <c r="E42" t="s">
        <v>104</v>
      </c>
      <c r="F42" s="14">
        <f>'Authorized Rev Req'!E101</f>
        <v>4783.058</v>
      </c>
      <c r="G42" s="13">
        <f t="shared" si="16"/>
        <v>4783.058</v>
      </c>
      <c r="H42" s="13">
        <f t="shared" si="15"/>
        <v>4783.058</v>
      </c>
      <c r="I42" s="13">
        <f t="shared" si="15"/>
        <v>4783.058</v>
      </c>
      <c r="J42" s="13">
        <f t="shared" si="8"/>
        <v>4783.058</v>
      </c>
      <c r="K42" s="2" t="s">
        <v>97</v>
      </c>
      <c r="L42" s="14"/>
      <c r="U42" s="18"/>
      <c r="V42" s="19"/>
    </row>
    <row r="43" spans="1:22">
      <c r="A43" s="3" t="s">
        <v>70</v>
      </c>
      <c r="C43" t="str">
        <f>'Authorized Rev Req'!B104</f>
        <v>AL 4084-E</v>
      </c>
      <c r="D43" s="13">
        <f t="shared" si="13"/>
        <v>35.700000000000003</v>
      </c>
      <c r="E43" t="s">
        <v>104</v>
      </c>
      <c r="F43" s="14">
        <f>'Authorized Rev Req'!E104</f>
        <v>35.700000000000003</v>
      </c>
      <c r="G43" s="13">
        <f t="shared" si="16"/>
        <v>35.700000000000003</v>
      </c>
      <c r="H43" s="13">
        <f t="shared" si="15"/>
        <v>35.700000000000003</v>
      </c>
      <c r="I43" s="13">
        <f t="shared" si="15"/>
        <v>35.700000000000003</v>
      </c>
      <c r="J43" s="13">
        <f t="shared" si="8"/>
        <v>35.700000000000003</v>
      </c>
      <c r="K43" s="2" t="s">
        <v>97</v>
      </c>
      <c r="L43" s="14"/>
      <c r="U43" s="18"/>
      <c r="V43" s="19"/>
    </row>
    <row r="44" spans="1:22">
      <c r="A44" t="s">
        <v>151</v>
      </c>
      <c r="C44" t="str">
        <f>'Authorized Rev Req'!B105</f>
        <v>AL 4084-E</v>
      </c>
      <c r="D44" s="13">
        <f t="shared" si="13"/>
        <v>0</v>
      </c>
      <c r="E44" t="s">
        <v>104</v>
      </c>
      <c r="F44" s="14">
        <f>'Authorized Rev Req'!E105</f>
        <v>0</v>
      </c>
      <c r="G44" s="13">
        <f t="shared" si="16"/>
        <v>0</v>
      </c>
      <c r="H44" s="13">
        <f t="shared" si="15"/>
        <v>0</v>
      </c>
      <c r="I44" s="13">
        <f t="shared" si="15"/>
        <v>0</v>
      </c>
      <c r="J44" s="13">
        <f t="shared" si="8"/>
        <v>0</v>
      </c>
      <c r="K44" s="2" t="s">
        <v>97</v>
      </c>
      <c r="L44" s="14"/>
      <c r="U44" s="18"/>
      <c r="V44" s="19"/>
    </row>
    <row r="45" spans="1:22">
      <c r="A45" t="s">
        <v>152</v>
      </c>
      <c r="C45" t="str">
        <f>'Authorized Rev Req'!B106</f>
        <v>AL 4084-E</v>
      </c>
      <c r="D45" s="13">
        <f t="shared" si="13"/>
        <v>0</v>
      </c>
      <c r="E45" t="s">
        <v>104</v>
      </c>
      <c r="F45" s="14">
        <f>'Authorized Rev Req'!E106</f>
        <v>0</v>
      </c>
      <c r="G45" s="13">
        <f t="shared" si="16"/>
        <v>0</v>
      </c>
      <c r="H45" s="13">
        <f t="shared" ref="H45:I51" si="17">G45</f>
        <v>0</v>
      </c>
      <c r="I45" s="13">
        <f t="shared" si="17"/>
        <v>0</v>
      </c>
      <c r="J45" s="13">
        <f t="shared" si="8"/>
        <v>0</v>
      </c>
      <c r="K45" s="2" t="s">
        <v>97</v>
      </c>
      <c r="L45" s="14"/>
      <c r="U45" s="18"/>
      <c r="V45" s="19"/>
    </row>
    <row r="46" spans="1:22">
      <c r="A46" t="s">
        <v>169</v>
      </c>
      <c r="C46" t="str">
        <f>'Authorized Rev Req'!B107</f>
        <v>AL 4084-E</v>
      </c>
      <c r="D46" s="13">
        <f t="shared" si="13"/>
        <v>18884.133900000001</v>
      </c>
      <c r="E46" t="s">
        <v>104</v>
      </c>
      <c r="F46" s="14">
        <f>'Authorized Rev Req'!E107</f>
        <v>18884.133900000001</v>
      </c>
      <c r="G46" s="13">
        <v>0</v>
      </c>
      <c r="H46" s="13">
        <v>0</v>
      </c>
      <c r="I46" s="13">
        <v>0</v>
      </c>
      <c r="J46" s="13">
        <v>0</v>
      </c>
      <c r="K46" s="2" t="s">
        <v>97</v>
      </c>
      <c r="L46" s="14"/>
      <c r="U46" s="18"/>
      <c r="V46" s="19"/>
    </row>
    <row r="47" spans="1:22">
      <c r="A47" t="s">
        <v>153</v>
      </c>
      <c r="C47" t="str">
        <f>'Authorized Rev Req'!B113</f>
        <v>N/A</v>
      </c>
      <c r="D47" s="13">
        <f t="shared" si="13"/>
        <v>0</v>
      </c>
      <c r="E47" t="s">
        <v>104</v>
      </c>
      <c r="F47" s="14">
        <f>'Authorized Rev Req'!E113</f>
        <v>0</v>
      </c>
      <c r="G47" s="13">
        <f t="shared" si="16"/>
        <v>0</v>
      </c>
      <c r="H47" s="13">
        <f t="shared" si="17"/>
        <v>0</v>
      </c>
      <c r="I47" s="13">
        <f t="shared" si="17"/>
        <v>0</v>
      </c>
      <c r="J47" s="13">
        <f t="shared" si="8"/>
        <v>0</v>
      </c>
      <c r="K47" s="2" t="s">
        <v>97</v>
      </c>
      <c r="L47" s="14"/>
      <c r="U47" s="18"/>
      <c r="V47" s="19"/>
    </row>
    <row r="48" spans="1:22">
      <c r="A48" t="s">
        <v>177</v>
      </c>
      <c r="C48" t="str">
        <f>'Authorized Rev Req'!B108</f>
        <v>AL 4084-E</v>
      </c>
      <c r="D48" s="13">
        <f t="shared" si="13"/>
        <v>0</v>
      </c>
      <c r="E48" t="s">
        <v>104</v>
      </c>
      <c r="F48" s="14">
        <f>'Authorized Rev Req'!E108</f>
        <v>0</v>
      </c>
      <c r="G48" s="13">
        <f t="shared" si="16"/>
        <v>0</v>
      </c>
      <c r="H48" s="13">
        <f t="shared" si="17"/>
        <v>0</v>
      </c>
      <c r="I48" s="13">
        <f t="shared" si="17"/>
        <v>0</v>
      </c>
      <c r="J48" s="13">
        <f t="shared" si="8"/>
        <v>0</v>
      </c>
      <c r="K48" s="2" t="s">
        <v>97</v>
      </c>
      <c r="L48" s="14"/>
      <c r="U48" s="18"/>
      <c r="V48" s="19"/>
    </row>
    <row r="49" spans="1:22">
      <c r="A49" t="s">
        <v>178</v>
      </c>
      <c r="C49" t="str">
        <f>'Authorized Rev Req'!B109</f>
        <v>AL 4084-E</v>
      </c>
      <c r="D49" s="13">
        <f t="shared" si="13"/>
        <v>3200</v>
      </c>
      <c r="E49" t="s">
        <v>104</v>
      </c>
      <c r="F49" s="14">
        <f>'Authorized Rev Req'!E109</f>
        <v>3200</v>
      </c>
      <c r="G49" s="13">
        <f t="shared" si="16"/>
        <v>3200</v>
      </c>
      <c r="H49" s="13">
        <f t="shared" si="17"/>
        <v>3200</v>
      </c>
      <c r="I49" s="13">
        <f t="shared" si="17"/>
        <v>3200</v>
      </c>
      <c r="J49" s="13">
        <f t="shared" si="8"/>
        <v>3200</v>
      </c>
      <c r="K49" s="2" t="s">
        <v>97</v>
      </c>
      <c r="L49" s="14"/>
      <c r="U49" s="18"/>
      <c r="V49" s="19"/>
    </row>
    <row r="50" spans="1:22">
      <c r="A50" t="s">
        <v>179</v>
      </c>
      <c r="C50" t="str">
        <f>'Authorized Rev Req'!B110</f>
        <v>AL 4084-E</v>
      </c>
      <c r="D50" s="13">
        <f t="shared" si="13"/>
        <v>192</v>
      </c>
      <c r="E50" t="s">
        <v>104</v>
      </c>
      <c r="F50" s="14">
        <f>'Authorized Rev Req'!E110</f>
        <v>192</v>
      </c>
      <c r="G50" s="13">
        <f t="shared" si="16"/>
        <v>192</v>
      </c>
      <c r="H50" s="13">
        <f t="shared" si="17"/>
        <v>192</v>
      </c>
      <c r="I50" s="13">
        <f t="shared" si="17"/>
        <v>192</v>
      </c>
      <c r="J50" s="13">
        <f t="shared" si="8"/>
        <v>192</v>
      </c>
      <c r="K50" s="2" t="s">
        <v>97</v>
      </c>
      <c r="L50" s="14"/>
      <c r="U50" s="18"/>
      <c r="V50" s="19"/>
    </row>
    <row r="51" spans="1:22">
      <c r="A51" t="s">
        <v>172</v>
      </c>
      <c r="C51" t="str">
        <f>'Authorized Rev Req'!B111</f>
        <v>N/A</v>
      </c>
      <c r="D51" s="13">
        <f t="shared" si="13"/>
        <v>0</v>
      </c>
      <c r="E51" t="s">
        <v>104</v>
      </c>
      <c r="F51" s="14">
        <f>'Authorized Rev Req'!E111</f>
        <v>0</v>
      </c>
      <c r="G51" s="13">
        <f t="shared" si="16"/>
        <v>0</v>
      </c>
      <c r="H51" s="13">
        <f t="shared" si="17"/>
        <v>0</v>
      </c>
      <c r="I51" s="13">
        <f t="shared" si="17"/>
        <v>0</v>
      </c>
      <c r="J51" s="13">
        <f t="shared" si="8"/>
        <v>0</v>
      </c>
      <c r="K51" s="2" t="s">
        <v>97</v>
      </c>
      <c r="L51" s="14"/>
      <c r="U51" s="18"/>
      <c r="V51" s="19"/>
    </row>
    <row r="52" spans="1:22" ht="17.25">
      <c r="A52" t="s">
        <v>308</v>
      </c>
      <c r="C52" t="str">
        <f>'Authorized Rev Req'!B114</f>
        <v>D.22-12-042</v>
      </c>
      <c r="D52" s="89"/>
      <c r="E52" t="s">
        <v>104</v>
      </c>
      <c r="F52" s="89"/>
      <c r="G52" s="89"/>
      <c r="H52" s="89"/>
      <c r="I52" s="89"/>
      <c r="J52" s="89"/>
      <c r="K52" s="2" t="s">
        <v>97</v>
      </c>
      <c r="L52" s="14"/>
      <c r="U52" s="18"/>
      <c r="V52" s="19"/>
    </row>
    <row r="53" spans="1:22">
      <c r="A53" t="s">
        <v>115</v>
      </c>
      <c r="C53" s="2" t="str">
        <f>'Authorized Rev Req'!B62</f>
        <v>D.19-09-051, D.22-12-031, AL 4078-E, AL 4078-E-A, AL 4129-E</v>
      </c>
      <c r="D53" s="13">
        <f t="shared" si="13"/>
        <v>-10098.269566881992</v>
      </c>
      <c r="E53" t="s">
        <v>5</v>
      </c>
      <c r="F53" s="14">
        <f>'Authorized Rev Req'!E62</f>
        <v>-10098.269566881992</v>
      </c>
      <c r="G53" s="13">
        <v>-9628.2257806521866</v>
      </c>
      <c r="H53" s="13">
        <v>-9161.7482821922895</v>
      </c>
      <c r="I53" s="13">
        <v>-8708.2496060434605</v>
      </c>
      <c r="J53" s="13">
        <v>-8266.5328849198668</v>
      </c>
      <c r="K53" s="2" t="s">
        <v>97</v>
      </c>
      <c r="L53" s="14"/>
      <c r="U53" s="18"/>
      <c r="V53" s="19"/>
    </row>
    <row r="54" spans="1:22">
      <c r="A54" t="s">
        <v>200</v>
      </c>
      <c r="C54" t="s">
        <v>217</v>
      </c>
      <c r="D54" s="13">
        <f t="shared" si="13"/>
        <v>49157.3050858653</v>
      </c>
      <c r="E54" t="s">
        <v>5</v>
      </c>
      <c r="F54" s="14">
        <f>'Authorized Rev Req'!E48</f>
        <v>49157.3050858653</v>
      </c>
      <c r="G54" s="14">
        <v>0</v>
      </c>
      <c r="H54" s="13">
        <v>0</v>
      </c>
      <c r="I54" s="13">
        <v>0</v>
      </c>
      <c r="J54" s="13">
        <f t="shared" si="8"/>
        <v>0</v>
      </c>
      <c r="K54" s="2" t="s">
        <v>97</v>
      </c>
      <c r="L54" s="14"/>
      <c r="U54" s="18"/>
      <c r="V54" s="19"/>
    </row>
    <row r="55" spans="1:22">
      <c r="A55" t="s">
        <v>171</v>
      </c>
      <c r="C55" t="s">
        <v>215</v>
      </c>
      <c r="D55" s="13">
        <f t="shared" si="13"/>
        <v>20399.187039640197</v>
      </c>
      <c r="E55" t="s">
        <v>5</v>
      </c>
      <c r="F55" s="14">
        <f>'Authorized Rev Req'!E49</f>
        <v>20399.187039640197</v>
      </c>
      <c r="G55" s="14">
        <v>0</v>
      </c>
      <c r="H55" s="13">
        <v>0</v>
      </c>
      <c r="I55" s="13">
        <v>0</v>
      </c>
      <c r="J55" s="13">
        <f t="shared" si="8"/>
        <v>0</v>
      </c>
      <c r="K55" s="2" t="s">
        <v>97</v>
      </c>
      <c r="L55" s="14"/>
      <c r="U55" s="18"/>
      <c r="V55" s="19"/>
    </row>
    <row r="56" spans="1:22">
      <c r="A56" t="s">
        <v>118</v>
      </c>
      <c r="C56" t="str">
        <f>'Authorized Rev Req'!B63</f>
        <v>D.19-08-026, D.22-12-031, AL 3489-E-A, AL 4129-E</v>
      </c>
      <c r="D56" s="13">
        <f t="shared" si="13"/>
        <v>14749.202182647461</v>
      </c>
      <c r="E56" t="s">
        <v>5</v>
      </c>
      <c r="F56" s="14">
        <f>'Authorized Rev Req'!E63</f>
        <v>14749.202182647461</v>
      </c>
      <c r="G56" s="14">
        <v>0</v>
      </c>
      <c r="H56" s="13">
        <v>0</v>
      </c>
      <c r="I56" s="13">
        <v>0</v>
      </c>
      <c r="J56" s="13">
        <f t="shared" ref="J56:J58" si="18">I56</f>
        <v>0</v>
      </c>
      <c r="K56" s="2" t="s">
        <v>97</v>
      </c>
      <c r="L56" s="14"/>
      <c r="U56" s="18"/>
      <c r="V56" s="19"/>
    </row>
    <row r="57" spans="1:22">
      <c r="A57" t="s">
        <v>119</v>
      </c>
      <c r="C57" t="str">
        <f>'Authorized Rev Req'!B64</f>
        <v>D.19-11-017, D.22-12-031, AL 3480-E-A, AL 4129-E</v>
      </c>
      <c r="D57" s="13">
        <f t="shared" si="13"/>
        <v>3521.4260113924061</v>
      </c>
      <c r="E57" t="s">
        <v>5</v>
      </c>
      <c r="F57" s="14">
        <f>'Authorized Rev Req'!E64</f>
        <v>3521.4260113924061</v>
      </c>
      <c r="G57" s="14">
        <v>0</v>
      </c>
      <c r="H57" s="13">
        <v>0</v>
      </c>
      <c r="I57" s="13">
        <v>0</v>
      </c>
      <c r="J57" s="13">
        <f t="shared" si="18"/>
        <v>0</v>
      </c>
      <c r="K57" s="2" t="s">
        <v>97</v>
      </c>
      <c r="L57" s="14"/>
      <c r="U57" s="18"/>
      <c r="V57" s="19"/>
    </row>
    <row r="58" spans="1:22">
      <c r="A58" t="s">
        <v>121</v>
      </c>
      <c r="C58" t="str">
        <f>'Authorized Rev Req'!B65</f>
        <v>D.19-08-026, D.22-12-031, AL 3489-E-A, AL 4129-E</v>
      </c>
      <c r="D58" s="13">
        <f t="shared" si="13"/>
        <v>224.82059047319851</v>
      </c>
      <c r="E58" t="s">
        <v>5</v>
      </c>
      <c r="F58" s="14">
        <f>'Authorized Rev Req'!E65</f>
        <v>224.82059047319851</v>
      </c>
      <c r="G58" s="14">
        <v>0</v>
      </c>
      <c r="H58" s="13">
        <v>0</v>
      </c>
      <c r="I58" s="13">
        <v>0</v>
      </c>
      <c r="J58" s="13">
        <f t="shared" si="18"/>
        <v>0</v>
      </c>
      <c r="K58" s="2" t="s">
        <v>97</v>
      </c>
      <c r="L58" s="14"/>
      <c r="U58" s="18"/>
      <c r="V58" s="19"/>
    </row>
    <row r="59" spans="1:22">
      <c r="A59" s="3" t="s">
        <v>190</v>
      </c>
      <c r="C59" s="2" t="str">
        <f>'Authorized Rev Req'!B15</f>
        <v>D.19-09-051, AL 3352-E, AL 3669-E-A, AL-3808-E</v>
      </c>
      <c r="D59" s="13">
        <f t="shared" si="13"/>
        <v>0</v>
      </c>
      <c r="E59" t="s">
        <v>5</v>
      </c>
      <c r="F59" s="14">
        <f>'Authorized Rev Req'!E68</f>
        <v>0</v>
      </c>
      <c r="G59" s="13">
        <f>F59</f>
        <v>0</v>
      </c>
      <c r="H59" s="13">
        <f>G59</f>
        <v>0</v>
      </c>
      <c r="I59" s="13">
        <f>H59</f>
        <v>0</v>
      </c>
      <c r="J59" s="13">
        <f t="shared" si="8"/>
        <v>0</v>
      </c>
      <c r="K59" s="2" t="s">
        <v>97</v>
      </c>
      <c r="L59" s="14"/>
      <c r="U59" s="18"/>
      <c r="V59" s="19"/>
    </row>
    <row r="60" spans="1:22">
      <c r="A60" t="s">
        <v>113</v>
      </c>
      <c r="C60" s="2" t="s">
        <v>166</v>
      </c>
      <c r="D60" s="13">
        <f t="shared" si="13"/>
        <v>19553.413197438818</v>
      </c>
      <c r="E60" t="s">
        <v>5</v>
      </c>
      <c r="F60" s="14">
        <f>'Authorized Rev Req'!E50</f>
        <v>19553.413197438818</v>
      </c>
      <c r="G60" s="13">
        <v>6630.2107550882793</v>
      </c>
      <c r="H60" s="13">
        <v>6622.2518638020028</v>
      </c>
      <c r="I60" s="13">
        <v>6434.9907486377724</v>
      </c>
      <c r="J60" s="13">
        <v>6251.3421830437355</v>
      </c>
      <c r="K60" s="2" t="s">
        <v>97</v>
      </c>
      <c r="L60" s="14"/>
      <c r="U60" s="18"/>
      <c r="V60" s="19"/>
    </row>
    <row r="61" spans="1:22">
      <c r="A61" t="s">
        <v>123</v>
      </c>
      <c r="C61" s="3" t="str">
        <f>'Authorized Rev Req'!B67</f>
        <v>AL 4084-E, AL 4129-E</v>
      </c>
      <c r="D61" s="13">
        <f t="shared" si="13"/>
        <v>11416.542000504454</v>
      </c>
      <c r="E61" t="s">
        <v>5</v>
      </c>
      <c r="F61" s="14">
        <f>'Authorized Rev Req'!E67</f>
        <v>11416.542000504454</v>
      </c>
      <c r="G61" s="13">
        <f t="shared" ref="G61:I61" si="19">F61</f>
        <v>11416.542000504454</v>
      </c>
      <c r="H61" s="13">
        <f t="shared" si="19"/>
        <v>11416.542000504454</v>
      </c>
      <c r="I61" s="13">
        <f t="shared" si="19"/>
        <v>11416.542000504454</v>
      </c>
      <c r="J61" s="13">
        <f t="shared" si="8"/>
        <v>11416.542000504454</v>
      </c>
      <c r="K61" s="2" t="s">
        <v>97</v>
      </c>
      <c r="L61" s="14"/>
      <c r="U61" s="18"/>
      <c r="V61" s="19"/>
    </row>
    <row r="62" spans="1:22">
      <c r="A62" t="s">
        <v>208</v>
      </c>
      <c r="C62" t="s">
        <v>207</v>
      </c>
      <c r="D62" s="13">
        <f t="shared" si="13"/>
        <v>45706.503939637616</v>
      </c>
      <c r="E62" t="s">
        <v>5</v>
      </c>
      <c r="F62" s="14">
        <f>'Authorized Rev Req'!E52</f>
        <v>45706.503939637616</v>
      </c>
      <c r="G62" s="13">
        <v>0</v>
      </c>
      <c r="H62" s="13">
        <f t="shared" ref="H62:H65" si="20">G62</f>
        <v>0</v>
      </c>
      <c r="I62" s="13">
        <f t="shared" ref="I62:I65" si="21">H62</f>
        <v>0</v>
      </c>
      <c r="J62" s="13">
        <f t="shared" si="8"/>
        <v>0</v>
      </c>
      <c r="K62" s="2" t="s">
        <v>97</v>
      </c>
      <c r="L62" s="14"/>
      <c r="U62" s="18"/>
      <c r="V62" s="19"/>
    </row>
    <row r="63" spans="1:22">
      <c r="A63" t="s">
        <v>208</v>
      </c>
      <c r="C63" t="s">
        <v>207</v>
      </c>
      <c r="D63" s="13">
        <f t="shared" si="13"/>
        <v>5846.3905841522819</v>
      </c>
      <c r="E63" t="s">
        <v>3</v>
      </c>
      <c r="F63" s="14">
        <f>'Authorized Rev Req'!E51</f>
        <v>5846.3905841522819</v>
      </c>
      <c r="G63" s="13">
        <v>0</v>
      </c>
      <c r="H63" s="13">
        <f t="shared" si="20"/>
        <v>0</v>
      </c>
      <c r="I63" s="13">
        <f t="shared" si="21"/>
        <v>0</v>
      </c>
      <c r="J63" s="13">
        <f t="shared" si="8"/>
        <v>0</v>
      </c>
      <c r="K63" s="2" t="s">
        <v>97</v>
      </c>
      <c r="L63" s="14"/>
      <c r="U63" s="18"/>
      <c r="V63" s="19"/>
    </row>
    <row r="64" spans="1:22">
      <c r="A64" t="s">
        <v>222</v>
      </c>
      <c r="C64" t="s">
        <v>224</v>
      </c>
      <c r="D64" s="13">
        <f t="shared" si="13"/>
        <v>336</v>
      </c>
      <c r="E64" t="s">
        <v>104</v>
      </c>
      <c r="F64" s="14">
        <f>'Authorized Rev Req'!E135</f>
        <v>336</v>
      </c>
      <c r="G64" s="13">
        <v>0</v>
      </c>
      <c r="H64" s="13">
        <f t="shared" si="20"/>
        <v>0</v>
      </c>
      <c r="I64" s="13">
        <f t="shared" si="21"/>
        <v>0</v>
      </c>
      <c r="J64" s="13">
        <f t="shared" si="8"/>
        <v>0</v>
      </c>
      <c r="K64" s="2" t="s">
        <v>97</v>
      </c>
      <c r="L64" s="14"/>
      <c r="U64" s="18"/>
      <c r="V64" s="19"/>
    </row>
    <row r="65" spans="1:24">
      <c r="A65" t="s">
        <v>223</v>
      </c>
      <c r="C65" t="s">
        <v>224</v>
      </c>
      <c r="D65" s="13">
        <f>F65</f>
        <v>295.5</v>
      </c>
      <c r="E65" t="s">
        <v>104</v>
      </c>
      <c r="F65" s="14">
        <f>'Authorized Rev Req'!E136</f>
        <v>295.5</v>
      </c>
      <c r="G65" s="13">
        <v>0</v>
      </c>
      <c r="H65" s="13">
        <f t="shared" si="20"/>
        <v>0</v>
      </c>
      <c r="I65" s="13">
        <f t="shared" si="21"/>
        <v>0</v>
      </c>
      <c r="J65" s="13">
        <f t="shared" si="8"/>
        <v>0</v>
      </c>
      <c r="K65" s="2" t="s">
        <v>97</v>
      </c>
      <c r="L65" s="14"/>
      <c r="U65" s="18"/>
      <c r="V65" s="19"/>
    </row>
    <row r="66" spans="1:24">
      <c r="A66" t="s">
        <v>229</v>
      </c>
      <c r="C66" t="s">
        <v>230</v>
      </c>
      <c r="D66" s="13">
        <f>F66</f>
        <v>0</v>
      </c>
      <c r="E66" s="22" t="s">
        <v>5</v>
      </c>
      <c r="F66" s="14"/>
      <c r="G66" s="14"/>
      <c r="H66" s="14">
        <v>20031.587665999999</v>
      </c>
      <c r="I66" s="14">
        <v>20031.587665999999</v>
      </c>
      <c r="J66" s="14">
        <v>20031.587665999999</v>
      </c>
      <c r="K66" s="2" t="s">
        <v>114</v>
      </c>
      <c r="L66" s="14"/>
      <c r="U66" s="18"/>
      <c r="V66" s="19"/>
    </row>
    <row r="67" spans="1:24">
      <c r="K67"/>
      <c r="L67"/>
      <c r="U67" s="13"/>
      <c r="V67" s="13"/>
      <c r="W67" s="13"/>
      <c r="X67" s="13"/>
    </row>
    <row r="68" spans="1:24">
      <c r="K68"/>
      <c r="L68"/>
      <c r="U68" s="13"/>
      <c r="V68" s="13"/>
      <c r="W68" s="13"/>
      <c r="X68" s="13"/>
    </row>
    <row r="69" spans="1:24">
      <c r="A69" s="8" t="s">
        <v>188</v>
      </c>
      <c r="B69" s="8"/>
      <c r="D69" s="13">
        <f>F69</f>
        <v>0</v>
      </c>
      <c r="F69" s="44"/>
      <c r="G69" s="44"/>
      <c r="H69" s="44"/>
      <c r="I69" s="44"/>
      <c r="J69" s="44"/>
      <c r="L69"/>
      <c r="U69" s="13"/>
      <c r="V69" s="13"/>
      <c r="W69" s="13"/>
      <c r="X69" s="13"/>
    </row>
    <row r="70" spans="1:24">
      <c r="A70" s="4" t="s">
        <v>3</v>
      </c>
      <c r="C70" t="s">
        <v>165</v>
      </c>
      <c r="D70" s="13">
        <f t="shared" ref="D70:D76" si="22">F70</f>
        <v>19843.795130440041</v>
      </c>
      <c r="E70" t="s">
        <v>3</v>
      </c>
      <c r="F70" s="14">
        <f>SUMIFS('Authorized Rev Req'!$E$9:$E$136,'Authorized Rev Req'!$F$9:$F$136,$E70,'Authorized Rev Req'!$G$9:$G$136,"Y")</f>
        <v>19843.795130440041</v>
      </c>
      <c r="G70" s="14">
        <f t="shared" ref="G70:J71" si="23">F70</f>
        <v>19843.795130440041</v>
      </c>
      <c r="H70" s="14">
        <f t="shared" si="23"/>
        <v>19843.795130440041</v>
      </c>
      <c r="I70" s="14">
        <f t="shared" si="23"/>
        <v>19843.795130440041</v>
      </c>
      <c r="J70" s="14">
        <f t="shared" si="23"/>
        <v>19843.795130440041</v>
      </c>
      <c r="K70" s="2" t="s">
        <v>97</v>
      </c>
      <c r="L70" s="44"/>
      <c r="U70" s="18"/>
      <c r="V70" s="19"/>
    </row>
    <row r="71" spans="1:24">
      <c r="A71" s="4" t="s">
        <v>164</v>
      </c>
      <c r="C71" t="str">
        <f>'Authorized Rev Req'!B26</f>
        <v>D.22-12-042, AL 4129-E</v>
      </c>
      <c r="D71" s="13">
        <f t="shared" si="22"/>
        <v>-7362.4888490041121</v>
      </c>
      <c r="E71" t="s">
        <v>163</v>
      </c>
      <c r="F71" s="14">
        <f>SUMIFS('Authorized Rev Req'!$E$9:$E$136,'Authorized Rev Req'!$F$9:$F$136,$E71,'Authorized Rev Req'!$G$9:$G$136,"Y")</f>
        <v>-7362.4888490041121</v>
      </c>
      <c r="G71" s="14">
        <f t="shared" si="23"/>
        <v>-7362.4888490041121</v>
      </c>
      <c r="H71" s="14">
        <f t="shared" si="23"/>
        <v>-7362.4888490041121</v>
      </c>
      <c r="I71" s="14">
        <f t="shared" si="23"/>
        <v>-7362.4888490041121</v>
      </c>
      <c r="J71" s="14">
        <f t="shared" si="23"/>
        <v>-7362.4888490041121</v>
      </c>
      <c r="K71" s="2" t="s">
        <v>97</v>
      </c>
      <c r="L71" s="14"/>
      <c r="U71" s="18"/>
      <c r="V71" s="19"/>
    </row>
    <row r="72" spans="1:24">
      <c r="A72" s="4" t="s">
        <v>5</v>
      </c>
      <c r="C72" t="str">
        <f>'Authorized Rev Req'!B32</f>
        <v>AL 4129-E</v>
      </c>
      <c r="D72" s="13">
        <f t="shared" si="22"/>
        <v>127582.62608759999</v>
      </c>
      <c r="E72" s="4" t="s">
        <v>5</v>
      </c>
      <c r="F72" s="14">
        <f>SUMIFS('Authorized Rev Req'!$E$9:$E$136,'Authorized Rev Req'!$F$9:$F$136,$E72,'Authorized Rev Req'!$G$9:$G$136,"Y")</f>
        <v>127582.62608759999</v>
      </c>
      <c r="G72" s="14">
        <f t="shared" ref="G72:G77" si="24">F72</f>
        <v>127582.62608759999</v>
      </c>
      <c r="H72" s="14">
        <f t="shared" ref="H72:I76" si="25">G72</f>
        <v>127582.62608759999</v>
      </c>
      <c r="I72" s="14">
        <f t="shared" si="25"/>
        <v>127582.62608759999</v>
      </c>
      <c r="J72" s="14">
        <f t="shared" ref="J72:J76" si="26">I72</f>
        <v>127582.62608759999</v>
      </c>
      <c r="K72" s="2" t="s">
        <v>97</v>
      </c>
      <c r="L72" s="14"/>
      <c r="P72" s="3"/>
      <c r="U72" s="18"/>
      <c r="V72" s="19"/>
    </row>
    <row r="73" spans="1:24">
      <c r="A73" s="4" t="s">
        <v>62</v>
      </c>
      <c r="C73" t="str">
        <f>'Authorized Rev Req'!B43</f>
        <v>D.22-12-042</v>
      </c>
      <c r="D73" s="13">
        <f t="shared" si="22"/>
        <v>400.31599999999997</v>
      </c>
      <c r="E73" s="4" t="s">
        <v>62</v>
      </c>
      <c r="F73" s="14">
        <f>SUMIFS('Authorized Rev Req'!$E$9:$E$136,'Authorized Rev Req'!$F$9:$F$136,$E73,'Authorized Rev Req'!$G$9:$G$136,"Y")</f>
        <v>400.31599999999997</v>
      </c>
      <c r="G73" s="14">
        <f t="shared" si="24"/>
        <v>400.31599999999997</v>
      </c>
      <c r="H73" s="14">
        <f t="shared" si="25"/>
        <v>400.31599999999997</v>
      </c>
      <c r="I73" s="14">
        <f t="shared" si="25"/>
        <v>400.31599999999997</v>
      </c>
      <c r="J73" s="14">
        <f t="shared" si="26"/>
        <v>400.31599999999997</v>
      </c>
      <c r="K73" s="2" t="s">
        <v>97</v>
      </c>
      <c r="L73" s="14"/>
      <c r="U73" s="18"/>
      <c r="V73" s="19"/>
    </row>
    <row r="74" spans="1:24">
      <c r="A74" s="4" t="s">
        <v>104</v>
      </c>
      <c r="C74" t="str">
        <f>'Authorized Rev Req'!B97</f>
        <v>AL 4084-E</v>
      </c>
      <c r="D74" s="13">
        <f t="shared" si="22"/>
        <v>105490.93</v>
      </c>
      <c r="E74" s="4" t="s">
        <v>104</v>
      </c>
      <c r="F74" s="14">
        <f>SUMIFS('Authorized Rev Req'!$E$9:$E$136,'Authorized Rev Req'!$F$9:$F$136,$E74,'Authorized Rev Req'!$G$9:$G$136,"Y")</f>
        <v>105490.93</v>
      </c>
      <c r="G74" s="14">
        <f t="shared" si="24"/>
        <v>105490.93</v>
      </c>
      <c r="H74" s="14">
        <f t="shared" si="25"/>
        <v>105490.93</v>
      </c>
      <c r="I74" s="14">
        <f t="shared" si="25"/>
        <v>105490.93</v>
      </c>
      <c r="J74" s="14">
        <f t="shared" si="26"/>
        <v>105490.93</v>
      </c>
      <c r="K74" s="2" t="s">
        <v>97</v>
      </c>
      <c r="L74" s="14"/>
    </row>
    <row r="75" spans="1:24">
      <c r="A75" s="4" t="s">
        <v>84</v>
      </c>
      <c r="C75" t="str">
        <f>'Authorized Rev Req'!B45</f>
        <v>AL 4129-E</v>
      </c>
      <c r="D75" s="13">
        <f t="shared" si="22"/>
        <v>21.254784599999997</v>
      </c>
      <c r="E75" s="4" t="s">
        <v>84</v>
      </c>
      <c r="F75" s="14">
        <f>SUMIFS('Authorized Rev Req'!$E$9:$E$136,'Authorized Rev Req'!$F$9:$F$136,$E75,'Authorized Rev Req'!$G$9:$G$136,"Y")</f>
        <v>21.254784599999997</v>
      </c>
      <c r="G75" s="14">
        <f t="shared" si="24"/>
        <v>21.254784599999997</v>
      </c>
      <c r="H75" s="14">
        <f t="shared" si="25"/>
        <v>21.254784599999997</v>
      </c>
      <c r="I75" s="14">
        <f t="shared" si="25"/>
        <v>21.254784599999997</v>
      </c>
      <c r="J75" s="14">
        <f t="shared" si="26"/>
        <v>21.254784599999997</v>
      </c>
      <c r="K75" s="2" t="s">
        <v>97</v>
      </c>
      <c r="L75" s="14"/>
    </row>
    <row r="76" spans="1:24">
      <c r="A76" s="4" t="s">
        <v>14</v>
      </c>
      <c r="C76" t="str">
        <f>'Authorized Rev Req'!B41</f>
        <v>AL 4129-E</v>
      </c>
      <c r="D76" s="13">
        <f t="shared" si="22"/>
        <v>15866.190637599999</v>
      </c>
      <c r="E76" s="4" t="s">
        <v>14</v>
      </c>
      <c r="F76" s="14">
        <f>SUMIFS('Authorized Rev Req'!$E$9:$E$136,'Authorized Rev Req'!$F$9:$F$136,$E76,'Authorized Rev Req'!$G$9:$G$136,"Y")</f>
        <v>15866.190637599999</v>
      </c>
      <c r="G76" s="14">
        <f t="shared" si="24"/>
        <v>15866.190637599999</v>
      </c>
      <c r="H76" s="14">
        <f t="shared" si="25"/>
        <v>15866.190637599999</v>
      </c>
      <c r="I76" s="14">
        <f t="shared" si="25"/>
        <v>15866.190637599999</v>
      </c>
      <c r="J76" s="14">
        <f t="shared" si="26"/>
        <v>15866.190637599999</v>
      </c>
      <c r="K76" s="2" t="s">
        <v>97</v>
      </c>
      <c r="L76" s="14"/>
    </row>
    <row r="77" spans="1:24">
      <c r="A77" s="4" t="s">
        <v>82</v>
      </c>
      <c r="C77" t="str">
        <f>'Authorized Rev Req'!B133</f>
        <v>D.14-06-029, AL 4129-E</v>
      </c>
      <c r="D77" s="13">
        <f>F77</f>
        <v>1000</v>
      </c>
      <c r="E77" t="s">
        <v>82</v>
      </c>
      <c r="F77" s="14">
        <f>'Authorized Rev Req'!E133</f>
        <v>1000</v>
      </c>
      <c r="G77" s="13">
        <f t="shared" si="24"/>
        <v>1000</v>
      </c>
      <c r="H77" s="13">
        <f>G77</f>
        <v>1000</v>
      </c>
      <c r="I77" s="13">
        <f>H77</f>
        <v>1000</v>
      </c>
      <c r="J77" s="13">
        <f>I77</f>
        <v>1000</v>
      </c>
      <c r="K77" s="2" t="s">
        <v>97</v>
      </c>
      <c r="L77" s="14"/>
    </row>
    <row r="78" spans="1:24">
      <c r="A78" s="4"/>
      <c r="D78" s="13"/>
      <c r="E78" s="4"/>
      <c r="F78" s="14"/>
      <c r="G78" s="14"/>
      <c r="H78" s="14"/>
      <c r="I78" s="14"/>
      <c r="J78" s="14"/>
      <c r="L78" s="14"/>
    </row>
    <row r="79" spans="1:24">
      <c r="A79" s="45" t="s">
        <v>109</v>
      </c>
      <c r="D79" s="13"/>
      <c r="G79" s="14"/>
      <c r="H79" s="14"/>
      <c r="I79" s="14"/>
      <c r="J79" s="14"/>
      <c r="L79" s="14"/>
      <c r="U79" s="18"/>
      <c r="V79" s="19"/>
    </row>
    <row r="80" spans="1:24">
      <c r="A80" t="s">
        <v>45</v>
      </c>
      <c r="C80" t="str">
        <f>'Authorized Rev Req'!B88</f>
        <v>D.08-02-034, AL 2069-E, AL 4103-E</v>
      </c>
      <c r="D80" s="13">
        <f t="shared" ref="D80:D91" si="27">F80</f>
        <v>-1178.0985599999967</v>
      </c>
      <c r="E80" t="s">
        <v>3</v>
      </c>
      <c r="F80" s="14">
        <f>'Authorized Rev Req'!E88</f>
        <v>-1178.0985599999967</v>
      </c>
      <c r="G80" s="14">
        <f t="shared" ref="G80:G92" si="28">F80</f>
        <v>-1178.0985599999967</v>
      </c>
      <c r="H80" s="14">
        <f t="shared" ref="H80:I85" si="29">G80</f>
        <v>-1178.0985599999967</v>
      </c>
      <c r="I80" s="14">
        <f t="shared" si="29"/>
        <v>-1178.0985599999967</v>
      </c>
      <c r="J80" s="14">
        <f t="shared" ref="J80:J92" si="30">I80</f>
        <v>-1178.0985599999967</v>
      </c>
      <c r="K80" s="2" t="s">
        <v>97</v>
      </c>
      <c r="L80"/>
    </row>
    <row r="81" spans="1:16">
      <c r="A81" t="s">
        <v>47</v>
      </c>
      <c r="C81" t="str">
        <f>'Authorized Rev Req'!B89</f>
        <v>D.08-02-034, AL 2069-E, AL 4103-E</v>
      </c>
      <c r="D81" s="13">
        <f t="shared" si="27"/>
        <v>8785.1610399999317</v>
      </c>
      <c r="E81" t="s">
        <v>3</v>
      </c>
      <c r="F81" s="14">
        <f>'Authorized Rev Req'!E89</f>
        <v>8785.1610399999317</v>
      </c>
      <c r="G81" s="14">
        <f t="shared" si="28"/>
        <v>8785.1610399999317</v>
      </c>
      <c r="H81" s="14">
        <f t="shared" si="29"/>
        <v>8785.1610399999317</v>
      </c>
      <c r="I81" s="14">
        <f t="shared" si="29"/>
        <v>8785.1610399999317</v>
      </c>
      <c r="J81" s="14">
        <f t="shared" si="30"/>
        <v>8785.1610399999317</v>
      </c>
      <c r="K81" s="2" t="s">
        <v>97</v>
      </c>
      <c r="L81" s="14"/>
      <c r="M81" s="3"/>
      <c r="P81" s="4"/>
    </row>
    <row r="82" spans="1:16">
      <c r="A82" t="s">
        <v>48</v>
      </c>
      <c r="C82" t="str">
        <f>'Authorized Rev Req'!B90</f>
        <v>D.14-01-002, AL 4103-E</v>
      </c>
      <c r="D82" s="13">
        <f t="shared" si="27"/>
        <v>455.58558000001125</v>
      </c>
      <c r="E82" t="s">
        <v>3</v>
      </c>
      <c r="F82" s="14">
        <f>'Authorized Rev Req'!E90</f>
        <v>455.58558000001125</v>
      </c>
      <c r="G82" s="14">
        <f t="shared" si="28"/>
        <v>455.58558000001125</v>
      </c>
      <c r="H82" s="14">
        <f t="shared" si="29"/>
        <v>455.58558000001125</v>
      </c>
      <c r="I82" s="14">
        <f t="shared" si="29"/>
        <v>455.58558000001125</v>
      </c>
      <c r="J82" s="14">
        <f t="shared" si="30"/>
        <v>455.58558000001125</v>
      </c>
      <c r="K82" s="2" t="s">
        <v>97</v>
      </c>
      <c r="L82" s="14"/>
    </row>
    <row r="83" spans="1:16">
      <c r="A83" t="s">
        <v>49</v>
      </c>
      <c r="C83" t="str">
        <f>'Authorized Rev Req'!B91</f>
        <v>D.08-02-034, AL 2209-E, AL 4103-E</v>
      </c>
      <c r="D83" s="13">
        <f t="shared" si="27"/>
        <v>103.88005999999493</v>
      </c>
      <c r="E83" t="s">
        <v>3</v>
      </c>
      <c r="F83" s="14">
        <f>'Authorized Rev Req'!E91</f>
        <v>103.88005999999493</v>
      </c>
      <c r="G83" s="14">
        <f t="shared" si="28"/>
        <v>103.88005999999493</v>
      </c>
      <c r="H83" s="14">
        <f t="shared" si="29"/>
        <v>103.88005999999493</v>
      </c>
      <c r="I83" s="14">
        <f t="shared" si="29"/>
        <v>103.88005999999493</v>
      </c>
      <c r="J83" s="14">
        <f t="shared" si="30"/>
        <v>103.88005999999493</v>
      </c>
      <c r="K83" s="2" t="s">
        <v>97</v>
      </c>
      <c r="L83" s="14"/>
      <c r="M83" s="4"/>
    </row>
    <row r="84" spans="1:16">
      <c r="A84" t="s">
        <v>50</v>
      </c>
      <c r="C84" t="str">
        <f>'Authorized Rev Req'!B92</f>
        <v>D.12-12-004, AL 2816-E, AL 4103-E</v>
      </c>
      <c r="D84" s="13">
        <f t="shared" si="27"/>
        <v>1447.6496099999938</v>
      </c>
      <c r="E84" t="s">
        <v>3</v>
      </c>
      <c r="F84" s="14">
        <f>'Authorized Rev Req'!E92</f>
        <v>1447.6496099999938</v>
      </c>
      <c r="G84" s="14">
        <f t="shared" si="28"/>
        <v>1447.6496099999938</v>
      </c>
      <c r="H84" s="14">
        <f t="shared" si="29"/>
        <v>1447.6496099999938</v>
      </c>
      <c r="I84" s="14">
        <f t="shared" si="29"/>
        <v>1447.6496099999938</v>
      </c>
      <c r="J84" s="14">
        <f t="shared" si="30"/>
        <v>1447.6496099999938</v>
      </c>
      <c r="K84" s="2" t="s">
        <v>97</v>
      </c>
      <c r="L84" s="14"/>
      <c r="M84" s="4"/>
    </row>
    <row r="85" spans="1:16">
      <c r="A85" s="4" t="s">
        <v>51</v>
      </c>
      <c r="C85" t="str">
        <f>'Authorized Rev Req'!B93</f>
        <v>D.12-12-004, AL 2816-E, AL 4103-E</v>
      </c>
      <c r="D85" s="13">
        <f t="shared" si="27"/>
        <v>5532.6434999999701</v>
      </c>
      <c r="E85" t="s">
        <v>3</v>
      </c>
      <c r="F85" s="14">
        <f>'Authorized Rev Req'!E93</f>
        <v>5532.6434999999701</v>
      </c>
      <c r="G85" s="14">
        <f t="shared" si="28"/>
        <v>5532.6434999999701</v>
      </c>
      <c r="H85" s="14">
        <f t="shared" si="29"/>
        <v>5532.6434999999701</v>
      </c>
      <c r="I85" s="14">
        <f t="shared" si="29"/>
        <v>5532.6434999999701</v>
      </c>
      <c r="J85" s="14">
        <f t="shared" si="30"/>
        <v>5532.6434999999701</v>
      </c>
      <c r="K85" s="2" t="s">
        <v>97</v>
      </c>
      <c r="L85" s="14"/>
      <c r="M85" s="4"/>
    </row>
    <row r="86" spans="1:16">
      <c r="A86" t="s">
        <v>52</v>
      </c>
      <c r="C86" t="str">
        <f>'Authorized Rev Req'!B94</f>
        <v>D.12-12-004, AL 2816-E, AL 4103-E</v>
      </c>
      <c r="D86" s="13">
        <f t="shared" si="27"/>
        <v>22.662190000000002</v>
      </c>
      <c r="E86" t="s">
        <v>3</v>
      </c>
      <c r="F86" s="14">
        <f>'Authorized Rev Req'!E94</f>
        <v>22.662190000000002</v>
      </c>
      <c r="G86" s="14">
        <f t="shared" si="28"/>
        <v>22.662190000000002</v>
      </c>
      <c r="H86" s="14">
        <f t="shared" ref="H86:I92" si="31">G86</f>
        <v>22.662190000000002</v>
      </c>
      <c r="I86" s="14">
        <f t="shared" si="31"/>
        <v>22.662190000000002</v>
      </c>
      <c r="J86" s="14">
        <f t="shared" si="30"/>
        <v>22.662190000000002</v>
      </c>
      <c r="K86" s="2" t="s">
        <v>97</v>
      </c>
      <c r="L86" s="14"/>
      <c r="M86" s="4"/>
    </row>
    <row r="87" spans="1:16">
      <c r="A87" t="s">
        <v>110</v>
      </c>
      <c r="C87" s="3" t="str">
        <f>'Authorized Rev Req'!B87</f>
        <v>D.08-02-034, AL 2209-E, AL 4103-E</v>
      </c>
      <c r="D87" s="13">
        <f t="shared" si="27"/>
        <v>17468.285040000002</v>
      </c>
      <c r="E87" s="4" t="s">
        <v>5</v>
      </c>
      <c r="F87" s="14">
        <f>'Authorized Rev Req'!E87</f>
        <v>17468.285040000002</v>
      </c>
      <c r="G87" s="14">
        <f t="shared" si="28"/>
        <v>17468.285040000002</v>
      </c>
      <c r="H87" s="14">
        <f t="shared" si="31"/>
        <v>17468.285040000002</v>
      </c>
      <c r="I87" s="14">
        <f t="shared" si="31"/>
        <v>17468.285040000002</v>
      </c>
      <c r="J87" s="14">
        <f t="shared" si="30"/>
        <v>17468.285040000002</v>
      </c>
      <c r="K87" s="2" t="s">
        <v>97</v>
      </c>
      <c r="L87" s="14"/>
      <c r="M87" s="4"/>
    </row>
    <row r="88" spans="1:16">
      <c r="A88" s="8" t="s">
        <v>9</v>
      </c>
      <c r="D88" s="13"/>
      <c r="F88" s="44"/>
      <c r="G88" s="14"/>
      <c r="H88" s="14"/>
      <c r="I88" s="14"/>
      <c r="J88" s="14"/>
      <c r="L88" s="14"/>
    </row>
    <row r="89" spans="1:16">
      <c r="A89" t="s">
        <v>87</v>
      </c>
      <c r="C89" t="str">
        <f>'Authorized Rev Req'!B143</f>
        <v>ER23-542-000</v>
      </c>
      <c r="D89" s="13">
        <f t="shared" si="27"/>
        <v>1193257.0559192772</v>
      </c>
      <c r="E89" t="s">
        <v>10</v>
      </c>
      <c r="F89" s="14">
        <f>'Authorized Rev Req'!E143</f>
        <v>1193257.0559192772</v>
      </c>
      <c r="G89" s="14">
        <f t="shared" si="28"/>
        <v>1193257.0559192772</v>
      </c>
      <c r="H89" s="14">
        <f t="shared" si="31"/>
        <v>1193257.0559192772</v>
      </c>
      <c r="I89" s="14">
        <f t="shared" si="31"/>
        <v>1193257.0559192772</v>
      </c>
      <c r="J89" s="14">
        <f t="shared" si="30"/>
        <v>1193257.0559192772</v>
      </c>
      <c r="K89" s="2" t="s">
        <v>97</v>
      </c>
      <c r="L89" s="44"/>
      <c r="M89" s="4"/>
    </row>
    <row r="90" spans="1:16">
      <c r="A90" s="4" t="s">
        <v>88</v>
      </c>
      <c r="C90" t="str">
        <f>'Authorized Rev Req'!B144</f>
        <v>ER23-631-000</v>
      </c>
      <c r="D90" s="13">
        <f t="shared" si="27"/>
        <v>-290681.11501687701</v>
      </c>
      <c r="E90" t="s">
        <v>10</v>
      </c>
      <c r="F90" s="14">
        <f>'Authorized Rev Req'!E144</f>
        <v>-290681.11501687701</v>
      </c>
      <c r="G90" s="14">
        <f t="shared" si="28"/>
        <v>-290681.11501687701</v>
      </c>
      <c r="H90" s="14">
        <f t="shared" si="31"/>
        <v>-290681.11501687701</v>
      </c>
      <c r="I90" s="14">
        <f t="shared" si="31"/>
        <v>-290681.11501687701</v>
      </c>
      <c r="J90" s="14">
        <f t="shared" si="30"/>
        <v>-290681.11501687701</v>
      </c>
      <c r="K90" s="2" t="s">
        <v>97</v>
      </c>
      <c r="L90" s="14"/>
      <c r="M90" s="3"/>
    </row>
    <row r="91" spans="1:16">
      <c r="A91" t="s">
        <v>89</v>
      </c>
      <c r="C91" t="str">
        <f>'Authorized Rev Req'!B145</f>
        <v>ER23-257-000</v>
      </c>
      <c r="D91" s="13">
        <f t="shared" si="27"/>
        <v>-42946.287503795225</v>
      </c>
      <c r="E91" t="s">
        <v>10</v>
      </c>
      <c r="F91" s="14">
        <f>'Authorized Rev Req'!E145</f>
        <v>-42946.287503795225</v>
      </c>
      <c r="G91" s="14">
        <f t="shared" si="28"/>
        <v>-42946.287503795225</v>
      </c>
      <c r="H91" s="14">
        <f t="shared" si="31"/>
        <v>-42946.287503795225</v>
      </c>
      <c r="I91" s="14">
        <f t="shared" si="31"/>
        <v>-42946.287503795225</v>
      </c>
      <c r="J91" s="14">
        <f t="shared" si="30"/>
        <v>-42946.287503795225</v>
      </c>
      <c r="K91" s="2" t="s">
        <v>97</v>
      </c>
      <c r="L91" s="14"/>
      <c r="M91" s="3"/>
    </row>
    <row r="92" spans="1:16">
      <c r="A92" t="s">
        <v>159</v>
      </c>
      <c r="C92" t="str">
        <f>'Authorized Rev Req'!B146</f>
        <v>ER23-655-000</v>
      </c>
      <c r="D92" s="13">
        <f>F92</f>
        <v>557.06449752135018</v>
      </c>
      <c r="E92" t="s">
        <v>91</v>
      </c>
      <c r="F92" s="14">
        <f>'Authorized Rev Req'!E146</f>
        <v>557.06449752135018</v>
      </c>
      <c r="G92" s="14">
        <f t="shared" si="28"/>
        <v>557.06449752135018</v>
      </c>
      <c r="H92" s="14">
        <f t="shared" si="31"/>
        <v>557.06449752135018</v>
      </c>
      <c r="I92" s="14">
        <f t="shared" si="31"/>
        <v>557.06449752135018</v>
      </c>
      <c r="J92" s="14">
        <f t="shared" si="30"/>
        <v>557.06449752135018</v>
      </c>
      <c r="K92" s="2" t="s">
        <v>97</v>
      </c>
      <c r="L92" s="14"/>
      <c r="M92" s="3"/>
    </row>
    <row r="93" spans="1:16" ht="15.75" thickBot="1">
      <c r="A93" s="8" t="s">
        <v>111</v>
      </c>
      <c r="D93" s="43">
        <f>SUM(D10:D92)</f>
        <v>4376473.9442439098</v>
      </c>
      <c r="E93" s="43"/>
      <c r="F93" s="43">
        <f>SUM(F10:F92)</f>
        <v>4376473.9442439098</v>
      </c>
      <c r="G93" s="43">
        <f>SUM(G10:G92)</f>
        <v>4111705.5093831168</v>
      </c>
      <c r="H93" s="43">
        <f>SUM(H10:H92)</f>
        <v>4104401.2847812818</v>
      </c>
      <c r="I93" s="43">
        <f>SUM(I10:I92)</f>
        <v>4076006.9509868827</v>
      </c>
      <c r="J93" s="43">
        <f>SUM(J10:J92)</f>
        <v>4049847.3504453059</v>
      </c>
      <c r="K93"/>
      <c r="L93" s="14"/>
      <c r="M93" s="3"/>
    </row>
    <row r="94" spans="1:16" ht="15.75" thickTop="1">
      <c r="E94" s="60"/>
      <c r="K94"/>
      <c r="M94" s="3"/>
    </row>
    <row r="95" spans="1:16">
      <c r="A95" s="8" t="s">
        <v>160</v>
      </c>
      <c r="E95" s="5" t="s">
        <v>160</v>
      </c>
      <c r="F95" s="54">
        <v>1.2999999999999999E-3</v>
      </c>
      <c r="K95"/>
      <c r="M95" s="3"/>
      <c r="N95" s="2"/>
    </row>
    <row r="96" spans="1:16">
      <c r="A96" s="8" t="s">
        <v>161</v>
      </c>
      <c r="E96" s="5"/>
      <c r="F96" s="60"/>
      <c r="K96"/>
      <c r="L96"/>
    </row>
    <row r="97" spans="1:26" ht="72" customHeight="1">
      <c r="E97" s="5"/>
      <c r="K97"/>
      <c r="L97"/>
      <c r="M97" s="35"/>
      <c r="N97" s="52"/>
      <c r="O97" s="52"/>
      <c r="P97" s="52"/>
      <c r="Q97" s="52"/>
      <c r="R97" s="52"/>
      <c r="S97" s="52"/>
      <c r="T97" s="52"/>
    </row>
    <row r="98" spans="1:26" ht="15.75">
      <c r="A98" s="99" t="s">
        <v>143</v>
      </c>
      <c r="B98" s="99"/>
      <c r="C98" s="99"/>
      <c r="D98" s="99"/>
      <c r="E98" s="99"/>
      <c r="F98" s="99"/>
      <c r="G98" s="99"/>
      <c r="H98" s="99"/>
      <c r="I98" s="99"/>
      <c r="J98" s="99"/>
      <c r="K98" s="99"/>
      <c r="L98"/>
      <c r="N98" s="52"/>
      <c r="O98" s="52"/>
      <c r="P98" s="52"/>
      <c r="Q98" s="52"/>
      <c r="R98" s="52"/>
      <c r="S98" s="52"/>
      <c r="T98" s="52"/>
      <c r="U98" s="18"/>
      <c r="V98" s="18"/>
      <c r="W98" s="18"/>
      <c r="X98" s="18"/>
    </row>
    <row r="99" spans="1:26" ht="42" customHeight="1">
      <c r="A99" s="20" t="s">
        <v>0</v>
      </c>
      <c r="B99" s="20" t="s">
        <v>94</v>
      </c>
      <c r="C99" s="21" t="s">
        <v>130</v>
      </c>
      <c r="D99" s="21" t="s">
        <v>126</v>
      </c>
      <c r="E99" s="21" t="s">
        <v>112</v>
      </c>
      <c r="F99" s="94" t="s">
        <v>127</v>
      </c>
      <c r="G99" s="94"/>
      <c r="H99" s="94"/>
      <c r="I99" s="94"/>
      <c r="J99" s="94"/>
      <c r="K99" s="21" t="s">
        <v>95</v>
      </c>
      <c r="L99" s="84"/>
      <c r="N99" s="52"/>
      <c r="O99" s="52"/>
      <c r="P99" s="52"/>
      <c r="Q99" s="52"/>
      <c r="R99" s="52"/>
      <c r="S99" s="52"/>
      <c r="U99" s="18"/>
      <c r="V99" s="18"/>
      <c r="W99" s="18"/>
      <c r="X99" s="18"/>
      <c r="Z99" s="4"/>
    </row>
    <row r="100" spans="1:26">
      <c r="A100" s="8" t="s">
        <v>2</v>
      </c>
      <c r="C100" s="22"/>
      <c r="D100" s="22"/>
      <c r="E100" s="22"/>
      <c r="F100">
        <v>2023</v>
      </c>
      <c r="G100">
        <v>2024</v>
      </c>
      <c r="H100">
        <v>2025</v>
      </c>
      <c r="I100">
        <v>2026</v>
      </c>
      <c r="J100">
        <v>2027</v>
      </c>
      <c r="K100"/>
      <c r="L100" s="84" t="s">
        <v>131</v>
      </c>
      <c r="N100" s="95" t="s">
        <v>133</v>
      </c>
      <c r="O100" s="95"/>
      <c r="P100" s="95"/>
      <c r="Q100" s="95"/>
      <c r="R100" s="95"/>
      <c r="S100" s="95"/>
      <c r="T100" s="18"/>
      <c r="U100" s="18"/>
      <c r="V100" s="18"/>
      <c r="W100" s="18"/>
    </row>
    <row r="101" spans="1:26" ht="69.599999999999994" customHeight="1">
      <c r="A101" t="s">
        <v>202</v>
      </c>
      <c r="B101" t="s">
        <v>205</v>
      </c>
      <c r="C101" s="93" t="s">
        <v>272</v>
      </c>
      <c r="D101" s="13">
        <f>SUM(F101:J101)</f>
        <v>3163759.2176860403</v>
      </c>
      <c r="E101" s="22" t="s">
        <v>5</v>
      </c>
      <c r="F101" s="14"/>
      <c r="G101" s="14">
        <v>404598.11353653646</v>
      </c>
      <c r="H101" s="14">
        <v>684970.34809821169</v>
      </c>
      <c r="I101" s="14">
        <v>918949.69741376373</v>
      </c>
      <c r="J101" s="14">
        <v>1155241.0586375284</v>
      </c>
      <c r="K101" s="2" t="s">
        <v>97</v>
      </c>
      <c r="L101" s="46" t="s">
        <v>27</v>
      </c>
      <c r="N101" s="9"/>
      <c r="O101" s="20">
        <v>2023</v>
      </c>
      <c r="P101" s="20">
        <v>2024</v>
      </c>
      <c r="Q101" s="20">
        <v>2025</v>
      </c>
      <c r="R101" s="20">
        <v>2026</v>
      </c>
      <c r="S101" s="20">
        <v>2027</v>
      </c>
      <c r="T101" s="13"/>
      <c r="U101" s="13"/>
      <c r="V101" s="13"/>
      <c r="W101" s="13"/>
    </row>
    <row r="102" spans="1:26">
      <c r="A102" t="s">
        <v>202</v>
      </c>
      <c r="B102" t="s">
        <v>205</v>
      </c>
      <c r="C102" s="93"/>
      <c r="D102" s="13">
        <f t="shared" ref="D102:D103" si="32">SUM(F102:J102)</f>
        <v>147191.57217872248</v>
      </c>
      <c r="E102" t="s">
        <v>3</v>
      </c>
      <c r="F102" s="14"/>
      <c r="G102" s="14">
        <v>30255.651329898625</v>
      </c>
      <c r="H102" s="14">
        <v>35038.455490578111</v>
      </c>
      <c r="I102" s="14">
        <v>39067.763787626289</v>
      </c>
      <c r="J102" s="14">
        <v>42829.701570619451</v>
      </c>
      <c r="K102" s="2" t="s">
        <v>97</v>
      </c>
      <c r="L102" s="46" t="s">
        <v>27</v>
      </c>
      <c r="M102" s="3"/>
      <c r="N102" s="33" t="s">
        <v>3</v>
      </c>
      <c r="O102" s="32">
        <f t="shared" ref="O102:S109" si="33">SUM(O9,SUMIFS(F$101:F$131,$E$101:$E$131,$N102,$L$101:$L$131,"y"))</f>
        <v>785138.37119472492</v>
      </c>
      <c r="P102" s="32">
        <f t="shared" si="33"/>
        <v>610380.06332287064</v>
      </c>
      <c r="Q102" s="32">
        <f t="shared" si="33"/>
        <v>819682.71771763405</v>
      </c>
      <c r="R102" s="32">
        <f t="shared" si="33"/>
        <v>823713.99449447182</v>
      </c>
      <c r="S102" s="32">
        <f t="shared" si="33"/>
        <v>827473.04622232239</v>
      </c>
      <c r="T102" s="18"/>
      <c r="U102" s="18"/>
      <c r="V102" s="18"/>
      <c r="W102" s="18"/>
    </row>
    <row r="103" spans="1:26">
      <c r="A103" t="s">
        <v>232</v>
      </c>
      <c r="B103" t="s">
        <v>259</v>
      </c>
      <c r="C103" s="64" t="s">
        <v>146</v>
      </c>
      <c r="D103" s="13">
        <f t="shared" si="32"/>
        <v>72898.440336650194</v>
      </c>
      <c r="E103" s="22" t="s">
        <v>5</v>
      </c>
      <c r="F103" s="14"/>
      <c r="G103" s="14">
        <v>36449.220168325097</v>
      </c>
      <c r="H103" s="14">
        <v>36449.220168325097</v>
      </c>
      <c r="I103" s="14"/>
      <c r="J103" s="14"/>
      <c r="K103" s="2" t="s">
        <v>97</v>
      </c>
      <c r="L103" s="46" t="s">
        <v>27</v>
      </c>
      <c r="M103" s="3"/>
      <c r="N103" s="33" t="s">
        <v>62</v>
      </c>
      <c r="O103" s="32">
        <f t="shared" si="33"/>
        <v>190248.97386940834</v>
      </c>
      <c r="P103" s="32">
        <f t="shared" si="33"/>
        <v>370775.26399429434</v>
      </c>
      <c r="Q103" s="32">
        <f t="shared" si="33"/>
        <v>190248.97386940834</v>
      </c>
      <c r="R103" s="32">
        <f t="shared" si="33"/>
        <v>190248.97386940834</v>
      </c>
      <c r="S103" s="32">
        <f t="shared" si="33"/>
        <v>190248.97386940834</v>
      </c>
    </row>
    <row r="104" spans="1:26">
      <c r="A104" t="s">
        <v>212</v>
      </c>
      <c r="B104" t="s">
        <v>213</v>
      </c>
      <c r="C104" t="s">
        <v>146</v>
      </c>
      <c r="D104" s="13">
        <f>SUM(F104:J104)</f>
        <v>32238.316412999997</v>
      </c>
      <c r="E104" t="s">
        <v>5</v>
      </c>
      <c r="F104" s="13"/>
      <c r="G104" s="47">
        <v>30381.425902999999</v>
      </c>
      <c r="H104" s="47">
        <v>636.94456600000001</v>
      </c>
      <c r="I104" s="47">
        <v>617.234555</v>
      </c>
      <c r="J104" s="47">
        <v>602.71138900000005</v>
      </c>
      <c r="K104" s="2" t="s">
        <v>114</v>
      </c>
      <c r="L104" s="46" t="s">
        <v>27</v>
      </c>
      <c r="M104" s="3"/>
      <c r="N104" s="33" t="s">
        <v>5</v>
      </c>
      <c r="O104" s="32">
        <f t="shared" si="33"/>
        <v>1990473.4576172533</v>
      </c>
      <c r="P104" s="32">
        <f t="shared" si="33"/>
        <v>2309210.7064238926</v>
      </c>
      <c r="Q104" s="32">
        <f t="shared" si="33"/>
        <v>2591160.703910186</v>
      </c>
      <c r="R104" s="32">
        <f t="shared" si="33"/>
        <v>2786791.8768757465</v>
      </c>
      <c r="S104" s="32">
        <f t="shared" si="33"/>
        <v>3052791.0135393888</v>
      </c>
      <c r="T104" s="18"/>
      <c r="U104" s="18"/>
      <c r="V104" s="18"/>
      <c r="W104" s="18"/>
    </row>
    <row r="105" spans="1:26">
      <c r="C105" s="57"/>
      <c r="D105" s="13"/>
      <c r="F105" s="14"/>
      <c r="L105" s="46"/>
      <c r="M105" s="3"/>
      <c r="N105" t="s">
        <v>102</v>
      </c>
      <c r="O105" s="2">
        <f t="shared" si="33"/>
        <v>-182489.27020956861</v>
      </c>
      <c r="P105" s="32">
        <f t="shared" si="33"/>
        <v>-201598.48862184878</v>
      </c>
      <c r="Q105" s="32">
        <f t="shared" si="33"/>
        <v>-182489.27020956861</v>
      </c>
      <c r="R105" s="32">
        <f t="shared" si="33"/>
        <v>-182489.27020956861</v>
      </c>
      <c r="S105" s="32">
        <f t="shared" si="33"/>
        <v>-182489.27020956861</v>
      </c>
      <c r="T105" s="18"/>
      <c r="U105" s="18"/>
      <c r="V105" s="18"/>
      <c r="W105" s="18"/>
    </row>
    <row r="106" spans="1:26">
      <c r="A106" s="8" t="s">
        <v>7</v>
      </c>
      <c r="D106" s="13"/>
      <c r="E106" s="22"/>
      <c r="F106" s="14"/>
      <c r="G106" s="14"/>
      <c r="H106" s="14"/>
      <c r="I106" s="14"/>
      <c r="J106" s="14"/>
      <c r="K106" s="5"/>
      <c r="L106" s="46"/>
      <c r="M106" s="3"/>
      <c r="N106" s="33" t="s">
        <v>14</v>
      </c>
      <c r="O106" s="32">
        <f t="shared" si="33"/>
        <v>26632.157681277036</v>
      </c>
      <c r="P106" s="32">
        <f t="shared" si="33"/>
        <v>32864.530138568254</v>
      </c>
      <c r="Q106" s="32">
        <f t="shared" si="33"/>
        <v>26632.157681277036</v>
      </c>
      <c r="R106" s="32">
        <f t="shared" si="33"/>
        <v>26632.157681277036</v>
      </c>
      <c r="S106" s="32">
        <f t="shared" si="33"/>
        <v>26632.157681277036</v>
      </c>
      <c r="T106" s="18"/>
      <c r="U106" s="18"/>
      <c r="V106" s="18"/>
      <c r="W106" s="18"/>
    </row>
    <row r="107" spans="1:26">
      <c r="A107" t="s">
        <v>116</v>
      </c>
      <c r="B107" t="s">
        <v>117</v>
      </c>
      <c r="C107" s="57" t="s">
        <v>146</v>
      </c>
      <c r="D107" s="13">
        <f t="shared" ref="D107:D109" si="34">SUM(F107:J107)</f>
        <v>1435.2455226906839</v>
      </c>
      <c r="E107" t="s">
        <v>5</v>
      </c>
      <c r="F107" s="14"/>
      <c r="G107" s="14"/>
      <c r="H107" s="14">
        <v>717.65963743741884</v>
      </c>
      <c r="I107" s="14">
        <v>370.09985087943875</v>
      </c>
      <c r="J107" s="14">
        <v>347.48603437382621</v>
      </c>
      <c r="K107" s="2" t="s">
        <v>114</v>
      </c>
      <c r="L107" s="46" t="s">
        <v>27</v>
      </c>
      <c r="M107" s="3"/>
      <c r="N107" s="33" t="s">
        <v>84</v>
      </c>
      <c r="O107" s="32">
        <f t="shared" si="33"/>
        <v>1363.9124428538</v>
      </c>
      <c r="P107" s="32">
        <f t="shared" si="33"/>
        <v>1337.0595528431998</v>
      </c>
      <c r="Q107" s="32">
        <f t="shared" si="33"/>
        <v>1363.9124428538</v>
      </c>
      <c r="R107" s="32">
        <f t="shared" si="33"/>
        <v>1363.9124428538</v>
      </c>
      <c r="S107" s="32">
        <f t="shared" si="33"/>
        <v>1363.9124428538</v>
      </c>
      <c r="T107" s="2"/>
      <c r="U107" s="18"/>
      <c r="V107" s="18"/>
      <c r="W107" s="18"/>
      <c r="X107" s="18"/>
    </row>
    <row r="108" spans="1:26">
      <c r="A108" t="s">
        <v>203</v>
      </c>
      <c r="B108" t="s">
        <v>209</v>
      </c>
      <c r="C108" s="57" t="s">
        <v>146</v>
      </c>
      <c r="D108" s="13">
        <f t="shared" si="34"/>
        <v>80420.147586208244</v>
      </c>
      <c r="E108" t="s">
        <v>5</v>
      </c>
      <c r="F108" s="14"/>
      <c r="G108" s="14">
        <v>5249.5394332906235</v>
      </c>
      <c r="H108" s="14">
        <v>14252.604767143401</v>
      </c>
      <c r="I108" s="14">
        <v>12977.745280552883</v>
      </c>
      <c r="J108" s="14">
        <v>47940.258105221328</v>
      </c>
      <c r="K108" s="2" t="s">
        <v>97</v>
      </c>
      <c r="L108" s="46" t="s">
        <v>27</v>
      </c>
      <c r="M108" s="3"/>
      <c r="N108" s="34" t="s">
        <v>104</v>
      </c>
      <c r="O108" s="32">
        <f t="shared" si="33"/>
        <v>487920.56390000001</v>
      </c>
      <c r="P108" s="32">
        <f t="shared" si="33"/>
        <v>437810.37658933958</v>
      </c>
      <c r="Q108" s="32">
        <f t="shared" si="33"/>
        <v>409942.54571433103</v>
      </c>
      <c r="R108" s="32">
        <f t="shared" si="33"/>
        <v>381281.97435894754</v>
      </c>
      <c r="S108" s="32">
        <f t="shared" si="33"/>
        <v>354864.30566184054</v>
      </c>
      <c r="T108" s="2"/>
      <c r="U108" s="18"/>
      <c r="V108" s="18"/>
      <c r="W108" s="18"/>
      <c r="X108" s="18"/>
    </row>
    <row r="109" spans="1:26">
      <c r="A109" t="s">
        <v>203</v>
      </c>
      <c r="B109" t="s">
        <v>209</v>
      </c>
      <c r="C109" s="57" t="s">
        <v>146</v>
      </c>
      <c r="D109" s="13">
        <f t="shared" si="34"/>
        <v>1531.3946257471353</v>
      </c>
      <c r="E109" t="s">
        <v>3</v>
      </c>
      <c r="F109" s="14"/>
      <c r="G109" s="14">
        <v>383.43405453279263</v>
      </c>
      <c r="H109" s="14">
        <v>382.30322225924135</v>
      </c>
      <c r="I109" s="14">
        <v>384.27170204885488</v>
      </c>
      <c r="J109" s="14">
        <v>381.38564690624651</v>
      </c>
      <c r="K109" s="2" t="s">
        <v>97</v>
      </c>
      <c r="L109" s="46" t="s">
        <v>27</v>
      </c>
      <c r="M109" s="86"/>
      <c r="N109" s="33" t="s">
        <v>101</v>
      </c>
      <c r="O109" s="32">
        <f t="shared" si="33"/>
        <v>0</v>
      </c>
      <c r="P109" s="32">
        <f t="shared" si="33"/>
        <v>0</v>
      </c>
      <c r="Q109" s="32">
        <f t="shared" si="33"/>
        <v>0</v>
      </c>
      <c r="R109" s="32">
        <f t="shared" si="33"/>
        <v>0</v>
      </c>
      <c r="S109" s="32">
        <f t="shared" si="33"/>
        <v>0</v>
      </c>
      <c r="T109" s="2"/>
      <c r="U109" s="18"/>
      <c r="V109" s="18"/>
      <c r="W109" s="18"/>
      <c r="X109" s="18"/>
    </row>
    <row r="110" spans="1:26">
      <c r="A110" t="s">
        <v>260</v>
      </c>
      <c r="B110" t="s">
        <v>261</v>
      </c>
      <c r="C110" t="s">
        <v>273</v>
      </c>
      <c r="D110" s="13">
        <f>SUM(F110:J110)</f>
        <v>2122.4415766433062</v>
      </c>
      <c r="E110" t="s">
        <v>5</v>
      </c>
      <c r="F110" s="47"/>
      <c r="G110" s="47"/>
      <c r="H110" s="14">
        <v>921.41301715450561</v>
      </c>
      <c r="I110" s="14">
        <v>628.34855865203826</v>
      </c>
      <c r="J110" s="14">
        <v>572.68000083676213</v>
      </c>
      <c r="K110" s="2" t="s">
        <v>114</v>
      </c>
      <c r="L110" s="46" t="s">
        <v>27</v>
      </c>
      <c r="M110" s="86"/>
      <c r="N110" s="33" t="s">
        <v>144</v>
      </c>
      <c r="O110" s="32">
        <f>SUM(O21,SUMIFS(F$101:F$131,$E$101:$E$131,$N110,$L$101:$L$131,"y"))</f>
        <v>75464.804373230654</v>
      </c>
      <c r="P110" s="32">
        <f>SUM(P21,SUMIFS(G$101:G$131,$E$101:$E$131,$N110,$L$101:$L$131,"y"))</f>
        <v>75464.804373230654</v>
      </c>
      <c r="Q110" s="32">
        <f>SUM(Q21,SUMIFS(H$101:H$131,$E$101:$E$131,$N110,$L$101:$L$131,"y"))</f>
        <v>75464.804373230654</v>
      </c>
      <c r="R110" s="32">
        <f>SUM(R21,SUMIFS(I$101:I$131,$E$101:$E$131,$N110,$L$101:$L$131,"y"))</f>
        <v>75464.804373230654</v>
      </c>
      <c r="S110" s="32">
        <f>SUM(S21,SUMIFS(J$101:J$131,$E$101:$E$131,$N110,$L$101:$L$131,"y"))</f>
        <v>75464.804373230654</v>
      </c>
      <c r="T110" s="2"/>
      <c r="U110" s="18"/>
      <c r="V110" s="18"/>
      <c r="W110" s="18"/>
      <c r="X110" s="18"/>
    </row>
    <row r="111" spans="1:26">
      <c r="A111" t="s">
        <v>228</v>
      </c>
      <c r="B111" s="50" t="s">
        <v>263</v>
      </c>
      <c r="C111" t="s">
        <v>146</v>
      </c>
      <c r="D111" s="13">
        <f t="shared" ref="D111:D128" si="35">SUM(F111:J111)</f>
        <v>-5354.6891972928715</v>
      </c>
      <c r="E111" t="s">
        <v>3</v>
      </c>
      <c r="F111" s="13"/>
      <c r="G111" s="13">
        <v>-5354.6891972928715</v>
      </c>
      <c r="H111" s="13"/>
      <c r="I111" s="13"/>
      <c r="J111" s="13"/>
      <c r="K111" s="2" t="s">
        <v>97</v>
      </c>
      <c r="L111" s="46" t="s">
        <v>27</v>
      </c>
      <c r="M111" s="86"/>
      <c r="N111" s="33" t="s">
        <v>163</v>
      </c>
      <c r="O111" s="32">
        <f t="shared" ref="O111:S114" si="36">SUM(O17,SUMIFS(F$101:F$131,$E$101:$E$131,$N111,$L$101:$L$131,"y"))</f>
        <v>140534.25547860318</v>
      </c>
      <c r="P111" s="32">
        <f t="shared" si="36"/>
        <v>38439.283816909701</v>
      </c>
      <c r="Q111" s="32">
        <f t="shared" si="36"/>
        <v>90566.970352911856</v>
      </c>
      <c r="R111" s="32">
        <f t="shared" si="36"/>
        <v>90566.970352911856</v>
      </c>
      <c r="S111" s="32">
        <f t="shared" si="36"/>
        <v>90566.970352911856</v>
      </c>
      <c r="T111" s="5"/>
      <c r="U111" s="18"/>
      <c r="V111" s="18"/>
      <c r="W111" s="18"/>
      <c r="X111" s="18"/>
    </row>
    <row r="112" spans="1:26">
      <c r="A112" t="s">
        <v>228</v>
      </c>
      <c r="B112" s="50" t="s">
        <v>263</v>
      </c>
      <c r="C112" t="s">
        <v>146</v>
      </c>
      <c r="D112" s="13">
        <f t="shared" si="35"/>
        <v>-107329.34540166543</v>
      </c>
      <c r="E112" t="s">
        <v>3</v>
      </c>
      <c r="F112" s="13"/>
      <c r="G112" s="13">
        <v>-107329.34540166543</v>
      </c>
      <c r="H112" s="13"/>
      <c r="I112" s="13"/>
      <c r="J112" s="13"/>
      <c r="K112" s="2" t="s">
        <v>97</v>
      </c>
      <c r="L112" s="46" t="s">
        <v>27</v>
      </c>
      <c r="M112" s="3"/>
      <c r="N112" s="33" t="s">
        <v>10</v>
      </c>
      <c r="O112" s="32">
        <f t="shared" si="36"/>
        <v>859629.65339860506</v>
      </c>
      <c r="P112" s="32">
        <f t="shared" si="36"/>
        <v>859629.65339860506</v>
      </c>
      <c r="Q112" s="32">
        <f t="shared" si="36"/>
        <v>859629.65339860506</v>
      </c>
      <c r="R112" s="32">
        <f t="shared" si="36"/>
        <v>859629.65339860506</v>
      </c>
      <c r="S112" s="32">
        <f t="shared" si="36"/>
        <v>859629.65339860506</v>
      </c>
      <c r="T112" s="5"/>
      <c r="U112" s="18"/>
      <c r="V112" s="18"/>
      <c r="W112" s="18"/>
      <c r="X112" s="18"/>
    </row>
    <row r="113" spans="1:26">
      <c r="A113" t="s">
        <v>228</v>
      </c>
      <c r="B113" s="50" t="s">
        <v>263</v>
      </c>
      <c r="C113" t="s">
        <v>146</v>
      </c>
      <c r="D113" s="13">
        <f t="shared" si="35"/>
        <v>-13305.122196868291</v>
      </c>
      <c r="E113" t="s">
        <v>3</v>
      </c>
      <c r="F113" s="13"/>
      <c r="G113" s="13">
        <v>-13305.122196868291</v>
      </c>
      <c r="H113" s="13"/>
      <c r="I113" s="13"/>
      <c r="J113" s="13"/>
      <c r="K113" s="2" t="s">
        <v>97</v>
      </c>
      <c r="L113" s="46" t="s">
        <v>27</v>
      </c>
      <c r="M113" s="3"/>
      <c r="N113" s="33" t="s">
        <v>91</v>
      </c>
      <c r="O113" s="32">
        <f t="shared" si="36"/>
        <v>557.06449752135018</v>
      </c>
      <c r="P113" s="32">
        <f t="shared" si="36"/>
        <v>557.06449752135018</v>
      </c>
      <c r="Q113" s="32">
        <f t="shared" si="36"/>
        <v>557.06449752135018</v>
      </c>
      <c r="R113" s="32">
        <f t="shared" si="36"/>
        <v>557.06449752135018</v>
      </c>
      <c r="S113" s="32">
        <f t="shared" si="36"/>
        <v>557.06449752135018</v>
      </c>
      <c r="T113" s="5"/>
      <c r="U113" s="18"/>
      <c r="V113" s="18"/>
      <c r="W113" s="18"/>
      <c r="X113" s="18"/>
    </row>
    <row r="114" spans="1:26">
      <c r="A114" t="s">
        <v>228</v>
      </c>
      <c r="B114" s="50" t="s">
        <v>263</v>
      </c>
      <c r="C114" t="s">
        <v>146</v>
      </c>
      <c r="D114" s="13">
        <f t="shared" si="35"/>
        <v>-78531.824270530851</v>
      </c>
      <c r="E114" t="s">
        <v>3</v>
      </c>
      <c r="F114" s="13"/>
      <c r="G114" s="13">
        <v>-78531.824270530851</v>
      </c>
      <c r="H114" s="13"/>
      <c r="I114" s="13"/>
      <c r="J114" s="13"/>
      <c r="K114" s="2" t="s">
        <v>97</v>
      </c>
      <c r="L114" s="46" t="s">
        <v>27</v>
      </c>
      <c r="N114" s="33" t="s">
        <v>82</v>
      </c>
      <c r="O114" s="32">
        <f t="shared" si="36"/>
        <v>1000</v>
      </c>
      <c r="P114" s="32">
        <f t="shared" si="36"/>
        <v>1000</v>
      </c>
      <c r="Q114" s="32">
        <f t="shared" si="36"/>
        <v>1000</v>
      </c>
      <c r="R114" s="32">
        <f t="shared" si="36"/>
        <v>1000</v>
      </c>
      <c r="S114" s="32">
        <f t="shared" si="36"/>
        <v>1000</v>
      </c>
      <c r="T114" s="5"/>
      <c r="U114" s="18"/>
      <c r="V114" s="18"/>
      <c r="W114" s="18"/>
      <c r="X114" s="18"/>
      <c r="Z114" s="4"/>
    </row>
    <row r="115" spans="1:26">
      <c r="A115" t="s">
        <v>228</v>
      </c>
      <c r="B115" s="50" t="s">
        <v>263</v>
      </c>
      <c r="C115" t="s">
        <v>146</v>
      </c>
      <c r="D115" s="13">
        <f t="shared" si="35"/>
        <v>-19109.21841228017</v>
      </c>
      <c r="E115" t="s">
        <v>102</v>
      </c>
      <c r="F115" s="13"/>
      <c r="G115" s="13">
        <v>-19109.21841228017</v>
      </c>
      <c r="H115" s="13"/>
      <c r="I115" s="13"/>
      <c r="J115" s="13"/>
      <c r="K115" s="2" t="s">
        <v>97</v>
      </c>
      <c r="L115" s="46" t="s">
        <v>27</v>
      </c>
      <c r="N115" s="2" t="s">
        <v>120</v>
      </c>
      <c r="O115" s="2">
        <f>SUM(O102:O114)</f>
        <v>4376473.9442439089</v>
      </c>
      <c r="P115" s="2">
        <f>SUM(P102:P114)</f>
        <v>4535870.3174862266</v>
      </c>
      <c r="Q115" s="2">
        <f>SUM(Q102:Q114)</f>
        <v>4883760.2337483903</v>
      </c>
      <c r="R115" s="2">
        <f>SUM(R102:R114)</f>
        <v>5054762.1121354047</v>
      </c>
      <c r="S115" s="2">
        <f>SUM(S102:S114)</f>
        <v>5298102.6318297908</v>
      </c>
      <c r="U115" s="18"/>
      <c r="V115" s="18"/>
      <c r="W115" s="18"/>
      <c r="X115" s="18"/>
      <c r="Z115" s="4"/>
    </row>
    <row r="116" spans="1:26">
      <c r="A116" t="s">
        <v>228</v>
      </c>
      <c r="B116" s="50" t="s">
        <v>263</v>
      </c>
      <c r="C116" t="s">
        <v>146</v>
      </c>
      <c r="D116" s="13">
        <f t="shared" si="35"/>
        <v>6232.3724572912197</v>
      </c>
      <c r="E116" t="s">
        <v>14</v>
      </c>
      <c r="F116" s="13"/>
      <c r="G116" s="13">
        <v>6232.3724572912197</v>
      </c>
      <c r="H116" s="13"/>
      <c r="I116" s="13"/>
      <c r="J116" s="13"/>
      <c r="K116" s="2" t="s">
        <v>97</v>
      </c>
      <c r="L116" s="46" t="s">
        <v>27</v>
      </c>
      <c r="N116" s="37" t="s">
        <v>134</v>
      </c>
      <c r="O116" s="2">
        <f>O115-O22</f>
        <v>0</v>
      </c>
      <c r="P116" s="2">
        <f>P115-P22</f>
        <v>424164.80810311064</v>
      </c>
      <c r="Q116" s="2">
        <f>Q115-Q22</f>
        <v>779358.94896710943</v>
      </c>
      <c r="R116" s="2">
        <f>R115-R22</f>
        <v>978755.16114852298</v>
      </c>
      <c r="S116" s="2">
        <f>S115-S22</f>
        <v>1248255.2813844862</v>
      </c>
      <c r="U116" s="18"/>
      <c r="V116" s="18"/>
      <c r="W116" s="18"/>
      <c r="X116" s="18"/>
      <c r="Z116" s="4"/>
    </row>
    <row r="117" spans="1:26" ht="17.25">
      <c r="A117" t="s">
        <v>307</v>
      </c>
      <c r="B117" s="50" t="s">
        <v>263</v>
      </c>
      <c r="C117" t="s">
        <v>146</v>
      </c>
      <c r="D117" s="89"/>
      <c r="E117" t="s">
        <v>104</v>
      </c>
      <c r="F117" s="13"/>
      <c r="G117" s="89"/>
      <c r="H117" s="89"/>
      <c r="I117" s="89"/>
      <c r="J117" s="89"/>
      <c r="K117" s="89"/>
      <c r="L117" s="46" t="s">
        <v>27</v>
      </c>
      <c r="N117" s="2" t="s">
        <v>160</v>
      </c>
      <c r="O117" s="56">
        <v>1.2999999999999999E-3</v>
      </c>
      <c r="P117" s="2"/>
      <c r="Q117" s="2"/>
      <c r="R117" s="2"/>
      <c r="S117" s="2"/>
      <c r="T117" s="2"/>
      <c r="U117" s="18"/>
      <c r="V117" s="18"/>
      <c r="W117" s="18"/>
      <c r="X117" s="18"/>
      <c r="Z117" s="4"/>
    </row>
    <row r="118" spans="1:26">
      <c r="A118" t="s">
        <v>228</v>
      </c>
      <c r="B118" s="50" t="s">
        <v>263</v>
      </c>
      <c r="C118" t="s">
        <v>146</v>
      </c>
      <c r="D118" s="13">
        <f t="shared" si="35"/>
        <v>43.5</v>
      </c>
      <c r="E118" t="s">
        <v>104</v>
      </c>
      <c r="G118" s="13">
        <v>43.5</v>
      </c>
      <c r="H118" s="13"/>
      <c r="K118" s="2" t="s">
        <v>97</v>
      </c>
      <c r="L118" s="46" t="s">
        <v>27</v>
      </c>
      <c r="N118" s="2"/>
      <c r="O118" s="56"/>
      <c r="P118" s="2"/>
      <c r="Q118" s="2"/>
      <c r="R118" s="2"/>
      <c r="S118" s="2"/>
      <c r="T118" s="2"/>
      <c r="U118" s="18"/>
      <c r="V118" s="18"/>
      <c r="W118" s="18"/>
      <c r="X118" s="18"/>
      <c r="Z118" s="4"/>
    </row>
    <row r="119" spans="1:26" ht="15.75">
      <c r="A119" t="s">
        <v>228</v>
      </c>
      <c r="B119" s="50" t="s">
        <v>263</v>
      </c>
      <c r="C119" t="s">
        <v>146</v>
      </c>
      <c r="D119" s="13">
        <f t="shared" si="35"/>
        <v>30</v>
      </c>
      <c r="E119" t="s">
        <v>104</v>
      </c>
      <c r="G119" s="13">
        <v>30</v>
      </c>
      <c r="H119" s="13"/>
      <c r="K119" s="2" t="s">
        <v>97</v>
      </c>
      <c r="L119" s="46" t="s">
        <v>27</v>
      </c>
      <c r="N119" s="62"/>
      <c r="O119" s="63"/>
      <c r="P119" s="63"/>
      <c r="Q119" s="63"/>
      <c r="R119" s="63"/>
      <c r="S119" s="63"/>
      <c r="T119" s="2"/>
      <c r="U119" s="18"/>
      <c r="V119" s="18"/>
      <c r="W119" s="18"/>
      <c r="X119" s="18"/>
      <c r="Z119" s="4"/>
    </row>
    <row r="120" spans="1:26">
      <c r="A120" t="s">
        <v>228</v>
      </c>
      <c r="B120" s="50" t="s">
        <v>263</v>
      </c>
      <c r="C120" t="s">
        <v>146</v>
      </c>
      <c r="D120" s="13">
        <f t="shared" si="35"/>
        <v>-26.852890010600277</v>
      </c>
      <c r="E120" t="s">
        <v>84</v>
      </c>
      <c r="G120" s="13">
        <v>-26.852890010600277</v>
      </c>
      <c r="K120" s="2" t="s">
        <v>97</v>
      </c>
      <c r="L120" s="46" t="s">
        <v>27</v>
      </c>
      <c r="Q120" s="2"/>
      <c r="R120" s="2"/>
      <c r="S120" s="2"/>
      <c r="T120" s="2"/>
      <c r="U120" s="18"/>
      <c r="V120" s="18"/>
      <c r="W120" s="18"/>
      <c r="X120" s="18"/>
      <c r="Z120" s="4"/>
    </row>
    <row r="121" spans="1:26">
      <c r="A121" t="s">
        <v>228</v>
      </c>
      <c r="B121" s="50" t="s">
        <v>263</v>
      </c>
      <c r="C121" t="s">
        <v>146</v>
      </c>
      <c r="D121" s="13">
        <f t="shared" si="35"/>
        <v>58648.127007515024</v>
      </c>
      <c r="E121" t="s">
        <v>62</v>
      </c>
      <c r="G121" s="13">
        <v>58648.127007515024</v>
      </c>
      <c r="K121" s="2" t="s">
        <v>97</v>
      </c>
      <c r="L121" s="46" t="s">
        <v>27</v>
      </c>
      <c r="Q121" s="2"/>
      <c r="R121" s="2"/>
      <c r="S121" s="2"/>
      <c r="T121" s="2"/>
      <c r="U121" s="18"/>
      <c r="V121" s="18"/>
      <c r="W121" s="18"/>
      <c r="X121" s="18"/>
    </row>
    <row r="122" spans="1:26">
      <c r="A122" t="s">
        <v>228</v>
      </c>
      <c r="B122" s="50" t="s">
        <v>263</v>
      </c>
      <c r="C122" t="s">
        <v>146</v>
      </c>
      <c r="D122" s="13">
        <f t="shared" si="35"/>
        <v>121878.16311737095</v>
      </c>
      <c r="E122" t="s">
        <v>62</v>
      </c>
      <c r="G122" s="13">
        <v>121878.16311737095</v>
      </c>
      <c r="K122" s="2" t="s">
        <v>97</v>
      </c>
      <c r="L122" s="46" t="s">
        <v>27</v>
      </c>
      <c r="Q122" s="2"/>
      <c r="R122" s="2"/>
      <c r="S122" s="2"/>
      <c r="T122" s="2"/>
      <c r="U122" s="18"/>
      <c r="V122" s="18"/>
      <c r="W122" s="18"/>
      <c r="X122" s="18"/>
    </row>
    <row r="123" spans="1:26">
      <c r="A123" t="s">
        <v>228</v>
      </c>
      <c r="B123" s="50" t="s">
        <v>263</v>
      </c>
      <c r="C123" t="s">
        <v>146</v>
      </c>
      <c r="D123" s="13">
        <f t="shared" si="35"/>
        <v>-1997.1083153442305</v>
      </c>
      <c r="E123" t="s">
        <v>163</v>
      </c>
      <c r="G123" s="13">
        <v>-1997.1083153442305</v>
      </c>
      <c r="K123" s="2" t="s">
        <v>97</v>
      </c>
      <c r="L123" s="46" t="s">
        <v>27</v>
      </c>
      <c r="Q123" s="2"/>
      <c r="R123" s="2"/>
      <c r="S123" s="2"/>
      <c r="U123" s="18"/>
      <c r="V123" s="18"/>
      <c r="W123" s="18"/>
      <c r="X123" s="18"/>
    </row>
    <row r="124" spans="1:26">
      <c r="A124" t="s">
        <v>228</v>
      </c>
      <c r="B124" s="50" t="s">
        <v>263</v>
      </c>
      <c r="C124" t="s">
        <v>146</v>
      </c>
      <c r="D124" s="13">
        <f t="shared" si="35"/>
        <v>-4601.8134509970732</v>
      </c>
      <c r="E124" t="s">
        <v>163</v>
      </c>
      <c r="G124" s="13">
        <v>-4601.8134509970732</v>
      </c>
      <c r="K124" s="2" t="s">
        <v>97</v>
      </c>
      <c r="L124" s="46" t="s">
        <v>27</v>
      </c>
      <c r="T124" s="2"/>
      <c r="U124" s="15"/>
      <c r="V124" s="15"/>
      <c r="W124" s="15"/>
      <c r="X124" s="15"/>
    </row>
    <row r="125" spans="1:26">
      <c r="A125" t="s">
        <v>228</v>
      </c>
      <c r="B125" s="50" t="s">
        <v>263</v>
      </c>
      <c r="C125" t="s">
        <v>146</v>
      </c>
      <c r="D125" s="13">
        <f t="shared" si="35"/>
        <v>2700.7391953273445</v>
      </c>
      <c r="E125" t="s">
        <v>163</v>
      </c>
      <c r="G125" s="13">
        <v>2700.7391953273445</v>
      </c>
      <c r="K125" s="2" t="s">
        <v>97</v>
      </c>
      <c r="L125" s="46" t="s">
        <v>27</v>
      </c>
      <c r="Q125" s="2"/>
      <c r="R125" s="2"/>
      <c r="S125" s="2"/>
    </row>
    <row r="126" spans="1:26">
      <c r="A126" t="s">
        <v>228</v>
      </c>
      <c r="B126" s="50" t="s">
        <v>263</v>
      </c>
      <c r="C126" t="s">
        <v>146</v>
      </c>
      <c r="D126" s="13">
        <f t="shared" si="35"/>
        <v>279.36885065049694</v>
      </c>
      <c r="E126" t="s">
        <v>163</v>
      </c>
      <c r="G126" s="13">
        <v>279.36885065049694</v>
      </c>
      <c r="K126" s="2" t="s">
        <v>114</v>
      </c>
      <c r="L126" s="46" t="s">
        <v>27</v>
      </c>
      <c r="U126" s="13"/>
      <c r="V126" s="13"/>
      <c r="W126" s="13"/>
      <c r="X126" s="13"/>
    </row>
    <row r="127" spans="1:26" ht="15.75">
      <c r="A127" t="s">
        <v>228</v>
      </c>
      <c r="B127" s="50" t="s">
        <v>263</v>
      </c>
      <c r="C127" t="s">
        <v>146</v>
      </c>
      <c r="D127" s="13">
        <f t="shared" si="35"/>
        <v>-48508.872815638693</v>
      </c>
      <c r="E127" t="s">
        <v>163</v>
      </c>
      <c r="G127" s="13">
        <v>-48508.872815638693</v>
      </c>
      <c r="K127" s="2" t="s">
        <v>97</v>
      </c>
      <c r="L127" s="46" t="s">
        <v>27</v>
      </c>
      <c r="M127" s="23"/>
    </row>
    <row r="128" spans="1:26">
      <c r="A128" t="s">
        <v>265</v>
      </c>
      <c r="B128" s="50" t="s">
        <v>270</v>
      </c>
      <c r="C128" s="57" t="s">
        <v>170</v>
      </c>
      <c r="D128" s="13">
        <f t="shared" si="35"/>
        <v>17890</v>
      </c>
      <c r="E128" t="s">
        <v>5</v>
      </c>
      <c r="G128" s="47">
        <v>5800</v>
      </c>
      <c r="H128" s="14">
        <v>5990</v>
      </c>
      <c r="I128" s="14">
        <v>5760</v>
      </c>
      <c r="J128" s="14">
        <v>340</v>
      </c>
      <c r="K128" s="2" t="s">
        <v>114</v>
      </c>
      <c r="L128" s="46" t="s">
        <v>27</v>
      </c>
      <c r="M128" s="22"/>
    </row>
    <row r="129" spans="1:24">
      <c r="G129" s="13"/>
      <c r="L129" s="46"/>
      <c r="M129" s="22"/>
    </row>
    <row r="130" spans="1:24" ht="15.75">
      <c r="D130" s="13"/>
      <c r="E130" s="22"/>
      <c r="F130" s="47"/>
      <c r="G130" s="47"/>
      <c r="H130" s="47"/>
      <c r="I130" s="47"/>
      <c r="J130" s="47"/>
      <c r="L130" s="46"/>
      <c r="M130" s="23"/>
      <c r="N130" s="23"/>
      <c r="O130" s="23"/>
      <c r="P130" s="23"/>
      <c r="Q130" s="23"/>
      <c r="R130" s="24"/>
      <c r="T130" s="22"/>
    </row>
    <row r="131" spans="1:24" ht="15.75">
      <c r="A131" s="8" t="s">
        <v>9</v>
      </c>
      <c r="D131" s="13"/>
      <c r="F131" s="44"/>
      <c r="G131" s="47"/>
      <c r="H131" s="14"/>
      <c r="I131" s="14"/>
      <c r="J131" s="14"/>
      <c r="L131" s="46"/>
      <c r="M131" s="23"/>
      <c r="N131" s="23"/>
      <c r="O131" s="23"/>
      <c r="P131" s="23"/>
      <c r="Q131" s="23"/>
      <c r="R131" s="24"/>
      <c r="T131" s="22"/>
    </row>
    <row r="132" spans="1:24">
      <c r="M132" s="3"/>
      <c r="N132" s="22"/>
      <c r="O132" s="22"/>
      <c r="P132" s="22"/>
      <c r="Q132" s="22"/>
      <c r="R132" s="22"/>
      <c r="S132" s="22"/>
      <c r="T132" s="22"/>
      <c r="U132" s="18"/>
      <c r="V132" s="18"/>
      <c r="W132" s="18"/>
      <c r="X132" s="18"/>
    </row>
    <row r="133" spans="1:24">
      <c r="D133" s="13"/>
      <c r="F133" s="47"/>
      <c r="G133" s="47"/>
      <c r="H133" s="14"/>
      <c r="I133" s="14"/>
      <c r="J133" s="14"/>
      <c r="L133" s="46"/>
      <c r="M133" s="3"/>
      <c r="N133" s="22"/>
      <c r="O133" s="22"/>
      <c r="P133" s="22"/>
      <c r="Q133" s="22"/>
      <c r="R133" s="22"/>
      <c r="S133" s="22"/>
      <c r="T133" s="22"/>
      <c r="U133" s="18"/>
      <c r="V133" s="18"/>
      <c r="W133" s="18"/>
      <c r="X133" s="18"/>
    </row>
    <row r="134" spans="1:24">
      <c r="A134" s="8"/>
      <c r="D134" s="14"/>
      <c r="F134" s="44"/>
      <c r="G134" s="44"/>
      <c r="H134" s="44"/>
      <c r="I134" s="44"/>
      <c r="J134" s="44"/>
      <c r="L134" s="46"/>
      <c r="M134" s="3"/>
      <c r="N134" s="22"/>
      <c r="O134" s="22"/>
      <c r="P134" s="22"/>
      <c r="Q134" s="22"/>
      <c r="R134" s="22"/>
      <c r="S134" s="22"/>
      <c r="T134" s="22"/>
      <c r="U134" s="18"/>
      <c r="V134" s="18"/>
      <c r="W134" s="18"/>
      <c r="X134" s="18"/>
    </row>
    <row r="135" spans="1:24" ht="15.75" thickBot="1">
      <c r="A135" s="30" t="s">
        <v>122</v>
      </c>
      <c r="B135" s="29"/>
      <c r="C135" s="29"/>
      <c r="D135" s="53">
        <f>SUM(D101:D131)</f>
        <v>3430534.1996032284</v>
      </c>
      <c r="E135" s="31"/>
      <c r="F135" s="41">
        <f>SUM(F101:F131)</f>
        <v>0</v>
      </c>
      <c r="G135" s="41">
        <f>SUM(G101:G131)</f>
        <v>424164.80810311052</v>
      </c>
      <c r="H135" s="41">
        <f>SUM(H101:H131)</f>
        <v>779358.94896710955</v>
      </c>
      <c r="I135" s="41">
        <f>SUM(I101:I131)</f>
        <v>978755.1611485231</v>
      </c>
      <c r="J135" s="41">
        <f>SUM(J101:J131)</f>
        <v>1248255.281384486</v>
      </c>
      <c r="K135" s="29"/>
      <c r="L135" s="36"/>
      <c r="M135" s="22"/>
      <c r="N135" s="22"/>
      <c r="O135" s="22"/>
      <c r="P135" s="22"/>
      <c r="Q135" s="22"/>
      <c r="R135" s="22"/>
      <c r="S135" s="22"/>
      <c r="T135" s="22"/>
    </row>
    <row r="136" spans="1:24" ht="15.75" thickTop="1">
      <c r="M136" s="19"/>
      <c r="N136" s="19"/>
      <c r="O136" s="19"/>
      <c r="P136" s="19"/>
      <c r="Q136" s="19"/>
      <c r="R136" s="25"/>
    </row>
    <row r="137" spans="1:24">
      <c r="L137"/>
      <c r="M137" s="19"/>
      <c r="N137" s="19"/>
      <c r="O137" s="19"/>
      <c r="P137" s="19"/>
      <c r="Q137" s="19"/>
      <c r="R137" s="25"/>
    </row>
    <row r="138" spans="1:24">
      <c r="L138"/>
      <c r="M138" s="19"/>
      <c r="N138" s="19"/>
      <c r="O138" s="19"/>
      <c r="P138" s="19"/>
      <c r="Q138" s="19"/>
      <c r="R138" s="25"/>
    </row>
    <row r="139" spans="1:24">
      <c r="A139" t="s">
        <v>13</v>
      </c>
      <c r="M139" s="26"/>
      <c r="N139" s="19"/>
      <c r="O139" s="19"/>
      <c r="P139" s="19"/>
      <c r="Q139" s="19"/>
      <c r="R139" s="25"/>
    </row>
    <row r="140" spans="1:24">
      <c r="A140" t="s">
        <v>305</v>
      </c>
      <c r="M140" s="26"/>
      <c r="N140" s="19"/>
      <c r="O140" s="19"/>
      <c r="P140" s="19"/>
      <c r="Q140" s="19"/>
      <c r="R140" s="25"/>
    </row>
    <row r="141" spans="1:24">
      <c r="K141"/>
      <c r="M141" s="26"/>
      <c r="N141" s="26"/>
      <c r="O141" s="26"/>
      <c r="P141" s="26"/>
      <c r="Q141" s="26"/>
      <c r="R141" s="17"/>
    </row>
    <row r="142" spans="1:24">
      <c r="K142"/>
      <c r="M142" s="26"/>
      <c r="N142" s="26"/>
      <c r="O142" s="26"/>
      <c r="P142" s="26"/>
      <c r="Q142" s="26"/>
      <c r="R142" s="17"/>
    </row>
    <row r="143" spans="1:24">
      <c r="K143"/>
      <c r="N143" s="26"/>
      <c r="O143" s="26"/>
      <c r="P143" s="26"/>
      <c r="Q143" s="26"/>
      <c r="R143" s="17"/>
    </row>
    <row r="144" spans="1:24">
      <c r="K144"/>
      <c r="N144" s="26"/>
      <c r="O144" s="26"/>
      <c r="P144" s="26"/>
      <c r="Q144" s="26"/>
      <c r="R144" s="17"/>
    </row>
    <row r="145" spans="6:18">
      <c r="K145"/>
      <c r="L145"/>
      <c r="N145" s="27"/>
      <c r="O145" s="10"/>
      <c r="P145" s="10"/>
      <c r="Q145" s="10"/>
      <c r="R145" s="10"/>
    </row>
    <row r="146" spans="6:18">
      <c r="K146"/>
      <c r="L146"/>
    </row>
    <row r="147" spans="6:18">
      <c r="K147"/>
      <c r="L147"/>
    </row>
    <row r="148" spans="6:18">
      <c r="K148"/>
      <c r="L148"/>
    </row>
    <row r="149" spans="6:18">
      <c r="K149"/>
      <c r="L149"/>
    </row>
    <row r="150" spans="6:18">
      <c r="K150"/>
      <c r="L150"/>
    </row>
    <row r="151" spans="6:18">
      <c r="K151"/>
      <c r="L151"/>
    </row>
    <row r="152" spans="6:18">
      <c r="K152"/>
      <c r="L152"/>
    </row>
    <row r="153" spans="6:18">
      <c r="F153" s="17"/>
      <c r="L153"/>
    </row>
    <row r="154" spans="6:18">
      <c r="F154" s="5"/>
      <c r="L154"/>
    </row>
    <row r="155" spans="6:18">
      <c r="L155"/>
    </row>
    <row r="156" spans="6:18">
      <c r="K156"/>
      <c r="L156"/>
    </row>
    <row r="157" spans="6:18">
      <c r="K157"/>
    </row>
    <row r="158" spans="6:18">
      <c r="K158"/>
    </row>
    <row r="159" spans="6:18">
      <c r="K159"/>
    </row>
    <row r="160" spans="6:18">
      <c r="K160"/>
      <c r="L160"/>
    </row>
    <row r="161" spans="11:12">
      <c r="K161"/>
      <c r="L161"/>
    </row>
    <row r="162" spans="11:12">
      <c r="K162"/>
      <c r="L162"/>
    </row>
    <row r="163" spans="11:12">
      <c r="K163"/>
      <c r="L163"/>
    </row>
    <row r="164" spans="11:12">
      <c r="K164"/>
      <c r="L164"/>
    </row>
    <row r="165" spans="11:12">
      <c r="K165"/>
      <c r="L165"/>
    </row>
    <row r="166" spans="11:12">
      <c r="K166"/>
      <c r="L166"/>
    </row>
    <row r="167" spans="11:12">
      <c r="K167"/>
      <c r="L167"/>
    </row>
    <row r="168" spans="11:12">
      <c r="K168"/>
      <c r="L168"/>
    </row>
    <row r="169" spans="11:12">
      <c r="K169"/>
      <c r="L169"/>
    </row>
    <row r="170" spans="11:12">
      <c r="K170"/>
      <c r="L170"/>
    </row>
    <row r="171" spans="11:12">
      <c r="K171"/>
      <c r="L171"/>
    </row>
    <row r="172" spans="11:12">
      <c r="K172"/>
      <c r="L172"/>
    </row>
    <row r="173" spans="11:12">
      <c r="K173"/>
      <c r="L173"/>
    </row>
    <row r="174" spans="11:12">
      <c r="K174"/>
      <c r="L174"/>
    </row>
    <row r="175" spans="11:12">
      <c r="L175"/>
    </row>
    <row r="176" spans="11:12">
      <c r="L176"/>
    </row>
    <row r="177" spans="12:12">
      <c r="L177"/>
    </row>
    <row r="178" spans="12:12">
      <c r="L178"/>
    </row>
  </sheetData>
  <mergeCells count="7">
    <mergeCell ref="C101:C102"/>
    <mergeCell ref="F99:J99"/>
    <mergeCell ref="N7:S7"/>
    <mergeCell ref="N100:S100"/>
    <mergeCell ref="A7:K7"/>
    <mergeCell ref="F8:J8"/>
    <mergeCell ref="A98:K98"/>
  </mergeCells>
  <phoneticPr fontId="26" type="noConversion"/>
  <conditionalFormatting sqref="A33">
    <cfRule type="duplicateValues" dxfId="4" priority="3"/>
  </conditionalFormatting>
  <conditionalFormatting sqref="A34">
    <cfRule type="duplicateValues" dxfId="3" priority="5"/>
  </conditionalFormatting>
  <conditionalFormatting sqref="A36:A37">
    <cfRule type="duplicateValues" dxfId="2" priority="8"/>
  </conditionalFormatting>
  <conditionalFormatting sqref="M132:M134">
    <cfRule type="duplicateValues" dxfId="1" priority="1"/>
  </conditionalFormatting>
  <conditionalFormatting sqref="P71:P78 P80:P87 M74:M78 M80:M96 M98:M113">
    <cfRule type="duplicateValues" dxfId="0" priority="22"/>
  </conditionalFormatting>
  <dataValidations count="4">
    <dataValidation type="list" allowBlank="1" showInputMessage="1" showErrorMessage="1" sqref="F9 K100 F100:H100" xr:uid="{F607B283-23EA-41F1-982F-630BAE586EF6}">
      <formula1>"2019,2020,2021,2022,2023,2024,2025"</formula1>
    </dataValidation>
    <dataValidation type="list" allowBlank="1" showInputMessage="1" showErrorMessage="1" sqref="A2" xr:uid="{F3C780ED-C724-459B-8D22-B4189848BA01}">
      <formula1>"Annual Period 2019,Annual Period 2020,Annual Period 2021,Annual Period 2022,Annual Period 2023"</formula1>
    </dataValidation>
    <dataValidation type="list" allowBlank="1" showInputMessage="1" showErrorMessage="1" sqref="I100 G9:I9" xr:uid="{15C4B3F3-BFFB-4E7F-89A3-71DB0F39ACBD}">
      <formula1>"2022,2023,2024,2025,2026"</formula1>
    </dataValidation>
    <dataValidation type="list" allowBlank="1" showInputMessage="1" showErrorMessage="1" sqref="J9 J100" xr:uid="{F2215657-CD46-4314-873E-0D6ACCFA763E}">
      <formula1>"2022,2023,2024,2025,2026,2027"</formula1>
    </dataValidation>
  </dataValidations>
  <pageMargins left="0.7" right="0.7" top="0.75" bottom="0.75" header="0.3" footer="0.3"/>
  <pageSetup paperSize="3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534782A815E141B38466E05E3D4672" ma:contentTypeVersion="11" ma:contentTypeDescription="Create a new document." ma:contentTypeScope="" ma:versionID="8be6da8751a96c1b835c2c70969226bf">
  <xsd:schema xmlns:xsd="http://www.w3.org/2001/XMLSchema" xmlns:xs="http://www.w3.org/2001/XMLSchema" xmlns:p="http://schemas.microsoft.com/office/2006/metadata/properties" xmlns:ns2="bfa31cb0-6824-4078-b3e6-7885ac38f538" xmlns:ns3="aa0c6b53-5a21-4cbd-82e9-826b7d016b9f" targetNamespace="http://schemas.microsoft.com/office/2006/metadata/properties" ma:root="true" ma:fieldsID="a4145a3f8e3ea1126a04564e2301936e" ns2:_="" ns3:_="">
    <xsd:import namespace="bfa31cb0-6824-4078-b3e6-7885ac38f538"/>
    <xsd:import namespace="aa0c6b53-5a21-4cbd-82e9-826b7d016b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31cb0-6824-4078-b3e6-7885ac38f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c6b53-5a21-4cbd-82e9-826b7d016b9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5AC5B7-3D30-4E8A-9BC9-216A63D515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31cb0-6824-4078-b3e6-7885ac38f538"/>
    <ds:schemaRef ds:uri="aa0c6b53-5a21-4cbd-82e9-826b7d016b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03733F-400F-4A33-BEAC-A0F541BFE9C3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B4B413-4F52-4644-A212-849DA6920F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Selected Data</vt:lpstr>
      <vt:lpstr>Authorized Rev Req</vt:lpstr>
      <vt:lpstr>Incremental Rev Req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Sieren-Smith, Bridget</dc:creator>
  <cp:lastModifiedBy>Hammer, Alana N</cp:lastModifiedBy>
  <cp:lastPrinted>2019-09-03T19:09:02Z</cp:lastPrinted>
  <dcterms:created xsi:type="dcterms:W3CDTF">2019-06-24T18:17:17Z</dcterms:created>
  <dcterms:modified xsi:type="dcterms:W3CDTF">2023-08-31T22:03:52Z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0x0101007B534782A815E141B38466E05E3D4672</vt:lpwstr>
  </property>
</Properties>
</file>