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-my.sharepoint.com/personal/cristina_hurtado_sce_com1/Documents/Documents/"/>
    </mc:Choice>
  </mc:AlternateContent>
  <xr:revisionPtr revIDLastSave="0" documentId="8_{71C8BEF9-6E5A-429F-B9E0-ADE8C8442C8B}" xr6:coauthVersionLast="45" xr6:coauthVersionMax="45" xr10:uidLastSave="{00000000-0000-0000-0000-000000000000}"/>
  <bookViews>
    <workbookView xWindow="-110" yWindow="-110" windowWidth="19420" windowHeight="10420" xr2:uid="{04163496-4756-4CBA-8956-FD06414EB39A}"/>
  </bookViews>
  <sheets>
    <sheet name="Selected Data" sheetId="4" r:id="rId1"/>
    <sheet name="Authorized Rev Req" sheetId="2" r:id="rId2"/>
    <sheet name="Incremental Rev Req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SUBSTITUTE(SUBSTITUTE(SUBSTITUTE(SUBSTITUTE(SUBSTITUTE(TRIM(T([2]DATAIN.xls!B1)&amp;"."&amp;T([2]DATAIN.xls!C1)&amp;"."&amp;T([2]DATAIN.xls!D1)&amp;"."&amp;T([2]DATAIN.xls!E1)&amp;"."),"+","and"),"%","pct"),"-",""),"..","."),"&amp;","and")</definedName>
    <definedName name="_xlnm._FilterDatabase" localSheetId="2" hidden="1">'Incremental Rev Req'!$E$1:$E$141</definedName>
    <definedName name="_FPV1">'[3]#REF'!$N$106:$X$156</definedName>
    <definedName name="_FPV3">'[3]#REF'!$N$160:$X$209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[5]Choices!$A$2:$A$41</definedName>
    <definedName name="BondsIssued">'[4]Model Inputs'!$H$108</definedName>
    <definedName name="Boolean">[5]Choices!$AG$2:$AG$3</definedName>
    <definedName name="bt_d">'[3]#REF'!$Z$1:$AM$23</definedName>
    <definedName name="Bundled_Unbundled">[5]Choices!$B$2:$B$3</definedName>
    <definedName name="CBond">#REF!</definedName>
    <definedName name="CECRA">#REF!</definedName>
    <definedName name="Construction_Status">[5]Choices!$G$2:$G$5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[5]Choices!$AO$2:$AO$5</definedName>
    <definedName name="CPUC_Approval_Status">[5]Choices!$E$2:$E$8</definedName>
    <definedName name="CREZ">[5]Choices!$F$2:$F$39</definedName>
    <definedName name="CTAC">#REF!</definedName>
    <definedName name="CTRBA">#REF!</definedName>
    <definedName name="DACRS">SUM(#REF!)</definedName>
    <definedName name="Dchoice">#REF!</definedName>
    <definedName name="Delay_Termination_Reason">[5]Choices!$K$2:$K$4</definedName>
    <definedName name="DeliverabilityStatusOptions">[6]Lists!$B$36:$B$37</definedName>
    <definedName name="Distflag">#REF!</definedName>
    <definedName name="Dmdmult">#REF!</definedName>
    <definedName name="EPC_Contract_Status">[5]Choices!$AW$2:$AW$7</definedName>
    <definedName name="F_E">'[3]#REF'!$A$53:$S$100</definedName>
    <definedName name="Facility_Status">[5]Choices!$N$2:$N$7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[5]Choices!$O$2:$O$7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[9]Lists!$B$11:$B$21</definedName>
    <definedName name="LOLD">1</definedName>
    <definedName name="LOLD_Table">7</definedName>
    <definedName name="Mflag">#REF!</definedName>
    <definedName name="NCORE_U">#REF!</definedName>
    <definedName name="ND">[10]Detail!$B$92</definedName>
    <definedName name="Out_Start_Date">[11]Parameters!$F$15</definedName>
    <definedName name="Out_Term_Date">[11]Parameters!$F$16</definedName>
    <definedName name="Overall_Project_Status">[5]Choices!$T$2:$T$6</definedName>
    <definedName name="Party_that_Terminated_Contract">[5]Choices!$AY$2:$AY$4</definedName>
    <definedName name="Path26DesignationOptions">[6]Lists!$B$28:$B$29</definedName>
    <definedName name="PBond">#REF!</definedName>
    <definedName name="PCC_Classification">[5]Choices!$U$2:$U$5</definedName>
    <definedName name="PECRA">#REF!</definedName>
    <definedName name="Print_All_Tariff">'[7]Tariff G-SUR'!$A$1:$I$25</definedName>
    <definedName name="_xlnm.Print_Area" localSheetId="2">'Incremental Rev Req'!$A$1:$N$139</definedName>
    <definedName name="Program_Origination">[5]Choices!$I$2:$I$13</definedName>
    <definedName name="RAM_Auction_Round">[5]Choices!$AX$2:$AX$6</definedName>
    <definedName name="record1">[12]MACRO1.XLM!$A$1</definedName>
    <definedName name="Record2">[12]MACRO1.XLM!$A$17</definedName>
    <definedName name="Reporting_LSE">[5]Choices!$J$2:$J$5</definedName>
    <definedName name="Resource_Designation">[13]Lists!$A$6:$A$8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[6]Lists!$B$11:$B$21</definedName>
    <definedName name="Season">'[7]Tariff G-CP'!$C$6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[5]Choices!$AA$2:$AA$10</definedName>
    <definedName name="Status_of_Feasibility_Study">[5]Choices!$AB$2:$AB$10</definedName>
    <definedName name="Status_of_Interconnection_Agreement">[5]Choices!$Q$2:$Q$22</definedName>
    <definedName name="Status_of_System_Impact_Study___Phase_I_Study">[5]Choices!$AC$2:$AC$10</definedName>
    <definedName name="STEAM">'[3]#REF'!$A$1:$S$50</definedName>
    <definedName name="TAC">[10]Detail!$B$115</definedName>
    <definedName name="TACCalcOptions">[15]Lists!$B$32:$B$34</definedName>
    <definedName name="Technology_SubType">[5]Choices!$AV$2:$AV$8</definedName>
    <definedName name="Technology_Type">[5]Choices!$AD$2:$AD$19</definedName>
    <definedName name="TRBA">[10]Detail!$B$121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6" i="4" l="1"/>
  <c r="Q35" i="4"/>
  <c r="Q34" i="4"/>
  <c r="Q33" i="4"/>
  <c r="Q32" i="4"/>
  <c r="Q31" i="4"/>
  <c r="Q28" i="4"/>
  <c r="C28" i="4"/>
  <c r="Q27" i="4"/>
  <c r="D27" i="4"/>
  <c r="C27" i="4"/>
  <c r="Q26" i="4"/>
  <c r="D26" i="4"/>
  <c r="C26" i="4"/>
  <c r="Q25" i="4"/>
  <c r="D25" i="4"/>
  <c r="C25" i="4"/>
  <c r="Q24" i="4"/>
  <c r="D24" i="4"/>
  <c r="C24" i="4"/>
  <c r="Q23" i="4"/>
  <c r="D23" i="4"/>
  <c r="C23" i="4"/>
  <c r="Q17" i="4"/>
  <c r="D17" i="4"/>
  <c r="C17" i="4"/>
  <c r="Q16" i="4"/>
  <c r="D16" i="4"/>
  <c r="C16" i="4"/>
  <c r="Q15" i="4"/>
  <c r="C15" i="4"/>
  <c r="Q14" i="4"/>
  <c r="D14" i="4"/>
  <c r="C14" i="4"/>
  <c r="Q13" i="4"/>
  <c r="D13" i="4"/>
  <c r="C13" i="4"/>
  <c r="Q12" i="4"/>
  <c r="D12" i="4"/>
  <c r="C12" i="4"/>
  <c r="Q11" i="4"/>
  <c r="D11" i="4"/>
  <c r="C11" i="4"/>
  <c r="Q10" i="4"/>
  <c r="D10" i="4"/>
  <c r="C10" i="4"/>
  <c r="Q9" i="4"/>
  <c r="D9" i="4"/>
  <c r="C9" i="4"/>
  <c r="Q5" i="4"/>
  <c r="Q6" i="4" s="1"/>
  <c r="K138" i="3"/>
  <c r="J138" i="3"/>
  <c r="R131" i="3"/>
  <c r="Q131" i="3"/>
  <c r="P131" i="3"/>
  <c r="N131" i="3"/>
  <c r="M131" i="3"/>
  <c r="H131" i="3"/>
  <c r="O131" i="3" s="1"/>
  <c r="P130" i="3"/>
  <c r="O130" i="3"/>
  <c r="N130" i="3"/>
  <c r="M130" i="3"/>
  <c r="J130" i="3"/>
  <c r="K130" i="3" s="1"/>
  <c r="R130" i="3" s="1"/>
  <c r="R129" i="3"/>
  <c r="Q129" i="3"/>
  <c r="P129" i="3"/>
  <c r="O129" i="3"/>
  <c r="N129" i="3"/>
  <c r="F129" i="3"/>
  <c r="F137" i="3" s="1"/>
  <c r="R128" i="3"/>
  <c r="Q128" i="3"/>
  <c r="P128" i="3"/>
  <c r="O128" i="3"/>
  <c r="N128" i="3"/>
  <c r="M128" i="3"/>
  <c r="D128" i="3"/>
  <c r="R127" i="3"/>
  <c r="Q127" i="3"/>
  <c r="P127" i="3"/>
  <c r="O127" i="3"/>
  <c r="N127" i="3"/>
  <c r="M127" i="3"/>
  <c r="D127" i="3"/>
  <c r="R126" i="3"/>
  <c r="Q126" i="3"/>
  <c r="P126" i="3"/>
  <c r="O126" i="3"/>
  <c r="N126" i="3"/>
  <c r="M126" i="3"/>
  <c r="D126" i="3"/>
  <c r="M125" i="3"/>
  <c r="J125" i="3"/>
  <c r="I125" i="3"/>
  <c r="H125" i="3"/>
  <c r="G125" i="3"/>
  <c r="D125" i="3" s="1"/>
  <c r="M124" i="3"/>
  <c r="G124" i="3"/>
  <c r="D124" i="3" s="1"/>
  <c r="M123" i="3"/>
  <c r="G123" i="3"/>
  <c r="D123" i="3" s="1"/>
  <c r="N122" i="3"/>
  <c r="M122" i="3"/>
  <c r="D122" i="3"/>
  <c r="R121" i="3"/>
  <c r="Q121" i="3"/>
  <c r="P121" i="3"/>
  <c r="O121" i="3"/>
  <c r="N121" i="3"/>
  <c r="M121" i="3"/>
  <c r="D121" i="3"/>
  <c r="R120" i="3"/>
  <c r="Q120" i="3"/>
  <c r="P120" i="3"/>
  <c r="O120" i="3"/>
  <c r="N120" i="3"/>
  <c r="M120" i="3"/>
  <c r="D120" i="3"/>
  <c r="R119" i="3"/>
  <c r="Q119" i="3"/>
  <c r="P119" i="3"/>
  <c r="O119" i="3"/>
  <c r="N119" i="3"/>
  <c r="M119" i="3"/>
  <c r="D119" i="3"/>
  <c r="R118" i="3"/>
  <c r="Q118" i="3"/>
  <c r="P118" i="3"/>
  <c r="O118" i="3"/>
  <c r="N118" i="3"/>
  <c r="M118" i="3"/>
  <c r="D118" i="3"/>
  <c r="R117" i="3"/>
  <c r="Q117" i="3"/>
  <c r="P117" i="3"/>
  <c r="O117" i="3"/>
  <c r="N117" i="3"/>
  <c r="M117" i="3"/>
  <c r="D117" i="3"/>
  <c r="R116" i="3"/>
  <c r="Q116" i="3"/>
  <c r="P116" i="3"/>
  <c r="O116" i="3"/>
  <c r="M116" i="3"/>
  <c r="D116" i="3"/>
  <c r="Q115" i="3"/>
  <c r="P115" i="3"/>
  <c r="M115" i="3"/>
  <c r="R115" i="3"/>
  <c r="O115" i="3"/>
  <c r="D115" i="3"/>
  <c r="R114" i="3"/>
  <c r="Q114" i="3"/>
  <c r="P114" i="3"/>
  <c r="M114" i="3"/>
  <c r="M113" i="3"/>
  <c r="M112" i="3"/>
  <c r="M111" i="3"/>
  <c r="D111" i="3"/>
  <c r="M110" i="3"/>
  <c r="D110" i="3"/>
  <c r="M109" i="3"/>
  <c r="D109" i="3"/>
  <c r="R108" i="3"/>
  <c r="Q108" i="3"/>
  <c r="P108" i="3"/>
  <c r="O108" i="3"/>
  <c r="M108" i="3"/>
  <c r="M107" i="3"/>
  <c r="D107" i="3"/>
  <c r="M106" i="3"/>
  <c r="D106" i="3"/>
  <c r="M105" i="3"/>
  <c r="R104" i="3"/>
  <c r="Q104" i="3"/>
  <c r="N104" i="3"/>
  <c r="M104" i="3"/>
  <c r="H104" i="3"/>
  <c r="P104" i="3" s="1"/>
  <c r="S104" i="3"/>
  <c r="R103" i="3"/>
  <c r="Q103" i="3"/>
  <c r="P103" i="3"/>
  <c r="O103" i="3"/>
  <c r="N103" i="3"/>
  <c r="M103" i="3"/>
  <c r="D103" i="3"/>
  <c r="R102" i="3"/>
  <c r="Q102" i="3"/>
  <c r="P102" i="3"/>
  <c r="O102" i="3"/>
  <c r="N102" i="3"/>
  <c r="M102" i="3"/>
  <c r="D102" i="3"/>
  <c r="M101" i="3"/>
  <c r="K101" i="3"/>
  <c r="D101" i="3"/>
  <c r="M100" i="3"/>
  <c r="K100" i="3"/>
  <c r="D100" i="3"/>
  <c r="M99" i="3"/>
  <c r="K99" i="3"/>
  <c r="D99" i="3"/>
  <c r="D92" i="3"/>
  <c r="F92" i="3" s="1"/>
  <c r="G92" i="3" s="1"/>
  <c r="C90" i="3"/>
  <c r="D89" i="3"/>
  <c r="F89" i="3" s="1"/>
  <c r="G89" i="3" s="1"/>
  <c r="H89" i="3" s="1"/>
  <c r="I89" i="3" s="1"/>
  <c r="J89" i="3" s="1"/>
  <c r="K89" i="3" s="1"/>
  <c r="C89" i="3"/>
  <c r="D88" i="3"/>
  <c r="F88" i="3" s="1"/>
  <c r="G88" i="3" s="1"/>
  <c r="C88" i="3"/>
  <c r="D87" i="3"/>
  <c r="F87" i="3" s="1"/>
  <c r="G87" i="3" s="1"/>
  <c r="C87" i="3"/>
  <c r="D86" i="3"/>
  <c r="G86" i="3" s="1"/>
  <c r="C86" i="3"/>
  <c r="H85" i="3"/>
  <c r="I85" i="3" s="1"/>
  <c r="J85" i="3" s="1"/>
  <c r="K85" i="3" s="1"/>
  <c r="D85" i="3"/>
  <c r="C85" i="3"/>
  <c r="D82" i="3"/>
  <c r="F82" i="3" s="1"/>
  <c r="G82" i="3" s="1"/>
  <c r="C82" i="3"/>
  <c r="D81" i="3"/>
  <c r="F81" i="3" s="1"/>
  <c r="G81" i="3" s="1"/>
  <c r="H81" i="3" s="1"/>
  <c r="I81" i="3" s="1"/>
  <c r="J81" i="3" s="1"/>
  <c r="K81" i="3" s="1"/>
  <c r="C81" i="3"/>
  <c r="D80" i="3"/>
  <c r="F80" i="3" s="1"/>
  <c r="G80" i="3" s="1"/>
  <c r="H80" i="3" s="1"/>
  <c r="I80" i="3" s="1"/>
  <c r="J80" i="3" s="1"/>
  <c r="K80" i="3" s="1"/>
  <c r="K79" i="3"/>
  <c r="J79" i="3"/>
  <c r="I79" i="3"/>
  <c r="H79" i="3"/>
  <c r="G79" i="3"/>
  <c r="D79" i="3"/>
  <c r="F79" i="3" s="1"/>
  <c r="C79" i="3"/>
  <c r="D78" i="3"/>
  <c r="F78" i="3" s="1"/>
  <c r="C78" i="3"/>
  <c r="D76" i="3"/>
  <c r="F76" i="3" s="1"/>
  <c r="C76" i="3"/>
  <c r="D75" i="3"/>
  <c r="F75" i="3" s="1"/>
  <c r="C75" i="3"/>
  <c r="D74" i="3"/>
  <c r="F74" i="3" s="1"/>
  <c r="C74" i="3"/>
  <c r="D73" i="3"/>
  <c r="F73" i="3" s="1"/>
  <c r="G73" i="3" s="1"/>
  <c r="C73" i="3"/>
  <c r="D72" i="3"/>
  <c r="F72" i="3" s="1"/>
  <c r="G72" i="3" s="1"/>
  <c r="H72" i="3" s="1"/>
  <c r="C72" i="3"/>
  <c r="D71" i="3"/>
  <c r="F71" i="3" s="1"/>
  <c r="C71" i="3"/>
  <c r="C70" i="3"/>
  <c r="D69" i="3"/>
  <c r="F69" i="3" s="1"/>
  <c r="C69" i="3"/>
  <c r="D68" i="3"/>
  <c r="F68" i="3" s="1"/>
  <c r="C68" i="3"/>
  <c r="D67" i="3"/>
  <c r="F67" i="3" s="1"/>
  <c r="G67" i="3" s="1"/>
  <c r="H67" i="3" s="1"/>
  <c r="C67" i="3"/>
  <c r="D66" i="3"/>
  <c r="F66" i="3" s="1"/>
  <c r="G66" i="3" s="1"/>
  <c r="C66" i="3"/>
  <c r="D65" i="3"/>
  <c r="F65" i="3" s="1"/>
  <c r="G65" i="3" s="1"/>
  <c r="H65" i="3" s="1"/>
  <c r="C65" i="3"/>
  <c r="A62" i="3"/>
  <c r="C62" i="3" s="1"/>
  <c r="D61" i="3"/>
  <c r="F61" i="3" s="1"/>
  <c r="G61" i="3" s="1"/>
  <c r="H61" i="3" s="1"/>
  <c r="I61" i="3" s="1"/>
  <c r="J61" i="3" s="1"/>
  <c r="K61" i="3" s="1"/>
  <c r="C61" i="3"/>
  <c r="D60" i="3"/>
  <c r="F60" i="3" s="1"/>
  <c r="C60" i="3"/>
  <c r="A59" i="3"/>
  <c r="C59" i="3" s="1"/>
  <c r="D58" i="3"/>
  <c r="F58" i="3" s="1"/>
  <c r="C58" i="3"/>
  <c r="D57" i="3"/>
  <c r="F57" i="3" s="1"/>
  <c r="C57" i="3"/>
  <c r="A56" i="3"/>
  <c r="C56" i="3" s="1"/>
  <c r="D55" i="3"/>
  <c r="F55" i="3" s="1"/>
  <c r="G55" i="3" s="1"/>
  <c r="H55" i="3" s="1"/>
  <c r="I55" i="3" s="1"/>
  <c r="J55" i="3" s="1"/>
  <c r="K55" i="3" s="1"/>
  <c r="C55" i="3"/>
  <c r="D53" i="3"/>
  <c r="C53" i="3"/>
  <c r="D52" i="3"/>
  <c r="G52" i="3" s="1"/>
  <c r="C52" i="3"/>
  <c r="D51" i="3"/>
  <c r="F51" i="3" s="1"/>
  <c r="G51" i="3" s="1"/>
  <c r="C51" i="3"/>
  <c r="D48" i="3"/>
  <c r="F48" i="3" s="1"/>
  <c r="G49" i="3" s="1"/>
  <c r="C48" i="3"/>
  <c r="H47" i="3"/>
  <c r="I47" i="3" s="1"/>
  <c r="J47" i="3" s="1"/>
  <c r="K47" i="3" s="1"/>
  <c r="D47" i="3"/>
  <c r="F47" i="3" s="1"/>
  <c r="C47" i="3"/>
  <c r="H46" i="3"/>
  <c r="I46" i="3" s="1"/>
  <c r="J46" i="3" s="1"/>
  <c r="K46" i="3" s="1"/>
  <c r="D46" i="3"/>
  <c r="F46" i="3" s="1"/>
  <c r="C46" i="3"/>
  <c r="H45" i="3"/>
  <c r="I45" i="3" s="1"/>
  <c r="J45" i="3" s="1"/>
  <c r="K45" i="3" s="1"/>
  <c r="D45" i="3"/>
  <c r="F45" i="3" s="1"/>
  <c r="C45" i="3"/>
  <c r="D44" i="3"/>
  <c r="F44" i="3" s="1"/>
  <c r="C44" i="3"/>
  <c r="D43" i="3"/>
  <c r="F43" i="3" s="1"/>
  <c r="C43" i="3"/>
  <c r="D42" i="3"/>
  <c r="F42" i="3" s="1"/>
  <c r="C42" i="3"/>
  <c r="C41" i="3"/>
  <c r="D40" i="3"/>
  <c r="F40" i="3" s="1"/>
  <c r="C40" i="3"/>
  <c r="D39" i="3"/>
  <c r="F39" i="3" s="1"/>
  <c r="C39" i="3"/>
  <c r="D38" i="3"/>
  <c r="F38" i="3" s="1"/>
  <c r="C38" i="3"/>
  <c r="D37" i="3"/>
  <c r="F37" i="3" s="1"/>
  <c r="C37" i="3"/>
  <c r="D36" i="3"/>
  <c r="F36" i="3" s="1"/>
  <c r="G36" i="3" s="1"/>
  <c r="H36" i="3" s="1"/>
  <c r="I36" i="3" s="1"/>
  <c r="J36" i="3" s="1"/>
  <c r="K36" i="3" s="1"/>
  <c r="C36" i="3"/>
  <c r="C34" i="3" s="1"/>
  <c r="C35" i="3"/>
  <c r="D34" i="3"/>
  <c r="F34" i="3" s="1"/>
  <c r="D33" i="3"/>
  <c r="F33" i="3" s="1"/>
  <c r="G33" i="3" s="1"/>
  <c r="D32" i="3"/>
  <c r="F32" i="3" s="1"/>
  <c r="D31" i="3"/>
  <c r="F31" i="3" s="1"/>
  <c r="D30" i="3"/>
  <c r="F30" i="3" s="1"/>
  <c r="D29" i="3"/>
  <c r="F29" i="3" s="1"/>
  <c r="D28" i="3"/>
  <c r="F28" i="3" s="1"/>
  <c r="N108" i="3" s="1"/>
  <c r="D27" i="3"/>
  <c r="F27" i="3" s="1"/>
  <c r="N107" i="3" s="1"/>
  <c r="D26" i="3"/>
  <c r="F26" i="3" s="1"/>
  <c r="G26" i="3" s="1"/>
  <c r="D25" i="3"/>
  <c r="F25" i="3" s="1"/>
  <c r="C25" i="3"/>
  <c r="D24" i="3"/>
  <c r="F24" i="3" s="1"/>
  <c r="C24" i="3"/>
  <c r="D21" i="3"/>
  <c r="C21" i="3"/>
  <c r="D20" i="3"/>
  <c r="F20" i="3" s="1"/>
  <c r="G20" i="3" s="1"/>
  <c r="C20" i="3"/>
  <c r="D19" i="3"/>
  <c r="F19" i="3" s="1"/>
  <c r="C19" i="3"/>
  <c r="F18" i="3"/>
  <c r="C18" i="3"/>
  <c r="D17" i="3"/>
  <c r="F17" i="3" s="1"/>
  <c r="C17" i="3"/>
  <c r="D16" i="3"/>
  <c r="F16" i="3" s="1"/>
  <c r="G16" i="3" s="1"/>
  <c r="H16" i="3" s="1"/>
  <c r="I16" i="3" s="1"/>
  <c r="J16" i="3" s="1"/>
  <c r="K16" i="3" s="1"/>
  <c r="C16" i="3"/>
  <c r="D15" i="3"/>
  <c r="F15" i="3" s="1"/>
  <c r="C15" i="3"/>
  <c r="D14" i="3"/>
  <c r="F14" i="3" s="1"/>
  <c r="C14" i="3"/>
  <c r="D13" i="3"/>
  <c r="F13" i="3" s="1"/>
  <c r="C13" i="3"/>
  <c r="C12" i="3"/>
  <c r="D11" i="3"/>
  <c r="F11" i="3" s="1"/>
  <c r="C11" i="3"/>
  <c r="D10" i="3"/>
  <c r="F10" i="3" s="1"/>
  <c r="C10" i="3"/>
  <c r="B6" i="3"/>
  <c r="I97" i="2"/>
  <c r="H97" i="2"/>
  <c r="J96" i="2"/>
  <c r="I96" i="2"/>
  <c r="H96" i="2"/>
  <c r="D96" i="2"/>
  <c r="D90" i="3"/>
  <c r="F90" i="3" s="1"/>
  <c r="E95" i="2"/>
  <c r="E94" i="2"/>
  <c r="E96" i="2" s="1"/>
  <c r="G93" i="2"/>
  <c r="F93" i="2"/>
  <c r="E93" i="2"/>
  <c r="J87" i="2"/>
  <c r="I87" i="2"/>
  <c r="H87" i="2"/>
  <c r="G87" i="2"/>
  <c r="F87" i="2"/>
  <c r="E87" i="2"/>
  <c r="D87" i="2"/>
  <c r="D70" i="3"/>
  <c r="I64" i="2"/>
  <c r="I98" i="2" s="1"/>
  <c r="I99" i="2" s="1"/>
  <c r="H64" i="2"/>
  <c r="H98" i="2" s="1"/>
  <c r="H99" i="2" s="1"/>
  <c r="G64" i="2"/>
  <c r="F64" i="2"/>
  <c r="E64" i="2"/>
  <c r="E98" i="2" s="1"/>
  <c r="E99" i="2" s="1"/>
  <c r="D64" i="2"/>
  <c r="D98" i="2" s="1"/>
  <c r="D99" i="2" s="1"/>
  <c r="D62" i="3"/>
  <c r="F62" i="3" s="1"/>
  <c r="G62" i="3" s="1"/>
  <c r="H62" i="3" s="1"/>
  <c r="I62" i="3" s="1"/>
  <c r="J62" i="3" s="1"/>
  <c r="K62" i="3" s="1"/>
  <c r="D59" i="3"/>
  <c r="F59" i="3" s="1"/>
  <c r="D56" i="3"/>
  <c r="F56" i="3" s="1"/>
  <c r="L39" i="2"/>
  <c r="D41" i="3"/>
  <c r="F41" i="3" s="1"/>
  <c r="D35" i="3"/>
  <c r="D12" i="3"/>
  <c r="F12" i="3" s="1"/>
  <c r="G10" i="3" l="1"/>
  <c r="C28" i="3"/>
  <c r="C26" i="3"/>
  <c r="C27" i="3"/>
  <c r="H123" i="3"/>
  <c r="I123" i="3" s="1"/>
  <c r="J123" i="3" s="1"/>
  <c r="F52" i="3"/>
  <c r="F86" i="3"/>
  <c r="G35" i="3"/>
  <c r="O114" i="3" s="1"/>
  <c r="F35" i="3"/>
  <c r="N114" i="3" s="1"/>
  <c r="G90" i="3"/>
  <c r="H90" i="3" s="1"/>
  <c r="I90" i="3" s="1"/>
  <c r="J90" i="3" s="1"/>
  <c r="K90" i="3" s="1"/>
  <c r="G29" i="3"/>
  <c r="N109" i="3"/>
  <c r="D91" i="3"/>
  <c r="D93" i="3" s="1"/>
  <c r="H26" i="3"/>
  <c r="I26" i="3" s="1"/>
  <c r="J26" i="3" s="1"/>
  <c r="N106" i="3"/>
  <c r="G30" i="3"/>
  <c r="N110" i="3"/>
  <c r="H49" i="3"/>
  <c r="G50" i="3"/>
  <c r="N99" i="3"/>
  <c r="H10" i="3" s="1"/>
  <c r="G31" i="3"/>
  <c r="N111" i="3"/>
  <c r="I65" i="3"/>
  <c r="J65" i="3" s="1"/>
  <c r="K65" i="3" s="1"/>
  <c r="R123" i="3" s="1"/>
  <c r="H87" i="3"/>
  <c r="G105" i="3"/>
  <c r="G32" i="3"/>
  <c r="H92" i="3"/>
  <c r="N113" i="3"/>
  <c r="O113" i="3"/>
  <c r="H33" i="3"/>
  <c r="N124" i="3"/>
  <c r="H66" i="3"/>
  <c r="I66" i="3" s="1"/>
  <c r="J66" i="3" s="1"/>
  <c r="K66" i="3" s="1"/>
  <c r="R124" i="3" s="1"/>
  <c r="N112" i="3"/>
  <c r="G60" i="3"/>
  <c r="H88" i="3"/>
  <c r="G12" i="3"/>
  <c r="I67" i="3"/>
  <c r="J67" i="3" s="1"/>
  <c r="O125" i="3"/>
  <c r="H86" i="3"/>
  <c r="D104" i="3"/>
  <c r="D108" i="3"/>
  <c r="D112" i="3"/>
  <c r="N116" i="3"/>
  <c r="N123" i="3"/>
  <c r="H124" i="3"/>
  <c r="N125" i="3"/>
  <c r="F94" i="2"/>
  <c r="G11" i="3"/>
  <c r="N115" i="3"/>
  <c r="D113" i="3"/>
  <c r="Q130" i="3"/>
  <c r="H138" i="3"/>
  <c r="G27" i="3"/>
  <c r="C29" i="3"/>
  <c r="C30" i="3"/>
  <c r="C31" i="3"/>
  <c r="C32" i="3"/>
  <c r="C33" i="3"/>
  <c r="O104" i="3"/>
  <c r="D114" i="3"/>
  <c r="I138" i="3"/>
  <c r="J64" i="2"/>
  <c r="J98" i="2" s="1"/>
  <c r="M129" i="3"/>
  <c r="M137" i="3" s="1"/>
  <c r="O110" i="3" l="1"/>
  <c r="F91" i="3"/>
  <c r="F93" i="3" s="1"/>
  <c r="M138" i="3" s="1"/>
  <c r="O123" i="3"/>
  <c r="P106" i="3"/>
  <c r="G91" i="3"/>
  <c r="G93" i="3" s="1"/>
  <c r="I92" i="3"/>
  <c r="Q106" i="3"/>
  <c r="K26" i="3"/>
  <c r="R106" i="3" s="1"/>
  <c r="H29" i="3"/>
  <c r="G94" i="2"/>
  <c r="G96" i="2" s="1"/>
  <c r="G98" i="2" s="1"/>
  <c r="G99" i="2" s="1"/>
  <c r="F96" i="2"/>
  <c r="F98" i="2" s="1"/>
  <c r="F99" i="2" s="1"/>
  <c r="B5" i="3"/>
  <c r="D94" i="3"/>
  <c r="J99" i="2"/>
  <c r="H60" i="3"/>
  <c r="I33" i="3"/>
  <c r="P113" i="3"/>
  <c r="O112" i="3"/>
  <c r="H32" i="3"/>
  <c r="O107" i="3"/>
  <c r="H27" i="3"/>
  <c r="K67" i="3"/>
  <c r="Q125" i="3"/>
  <c r="O111" i="3"/>
  <c r="H31" i="3"/>
  <c r="I49" i="3"/>
  <c r="H50" i="3"/>
  <c r="O109" i="3"/>
  <c r="I88" i="3"/>
  <c r="O124" i="3"/>
  <c r="I124" i="3"/>
  <c r="N101" i="3"/>
  <c r="H12" i="3" s="1"/>
  <c r="D105" i="3"/>
  <c r="N105" i="3"/>
  <c r="G137" i="3"/>
  <c r="O106" i="3"/>
  <c r="P125" i="3"/>
  <c r="I10" i="3"/>
  <c r="H30" i="3"/>
  <c r="P123" i="3"/>
  <c r="N100" i="3"/>
  <c r="H11" i="3" s="1"/>
  <c r="I86" i="3"/>
  <c r="I87" i="3"/>
  <c r="H105" i="3"/>
  <c r="Q123" i="3"/>
  <c r="I11" i="3" l="1"/>
  <c r="H91" i="3"/>
  <c r="H93" i="3" s="1"/>
  <c r="J87" i="3"/>
  <c r="I105" i="3"/>
  <c r="I60" i="3"/>
  <c r="I29" i="3"/>
  <c r="P109" i="3"/>
  <c r="O105" i="3"/>
  <c r="H137" i="3"/>
  <c r="I12" i="3"/>
  <c r="P112" i="3"/>
  <c r="I32" i="3"/>
  <c r="J10" i="3"/>
  <c r="J88" i="3"/>
  <c r="P107" i="3"/>
  <c r="I27" i="3"/>
  <c r="N137" i="3"/>
  <c r="N138" i="3" s="1"/>
  <c r="D137" i="3"/>
  <c r="I30" i="3"/>
  <c r="P110" i="3"/>
  <c r="J49" i="3"/>
  <c r="I50" i="3"/>
  <c r="I31" i="3"/>
  <c r="P111" i="3"/>
  <c r="P124" i="3"/>
  <c r="J124" i="3"/>
  <c r="Q124" i="3" s="1"/>
  <c r="J92" i="3"/>
  <c r="J86" i="3"/>
  <c r="J33" i="3"/>
  <c r="Q113" i="3"/>
  <c r="O137" i="3" l="1"/>
  <c r="I91" i="3"/>
  <c r="I93" i="3" s="1"/>
  <c r="O138" i="3"/>
  <c r="K33" i="3"/>
  <c r="R113" i="3"/>
  <c r="J60" i="3"/>
  <c r="I137" i="3"/>
  <c r="P105" i="3"/>
  <c r="K86" i="3"/>
  <c r="K49" i="3"/>
  <c r="K50" i="3" s="1"/>
  <c r="J50" i="3"/>
  <c r="Q110" i="3"/>
  <c r="J30" i="3"/>
  <c r="K87" i="3"/>
  <c r="J105" i="3"/>
  <c r="K88" i="3"/>
  <c r="K10" i="3"/>
  <c r="J31" i="3"/>
  <c r="Q111" i="3"/>
  <c r="J27" i="3"/>
  <c r="Q107" i="3"/>
  <c r="J32" i="3"/>
  <c r="Q112" i="3"/>
  <c r="K92" i="3"/>
  <c r="J12" i="3"/>
  <c r="J29" i="3"/>
  <c r="Q109" i="3"/>
  <c r="J11" i="3"/>
  <c r="P137" i="3" l="1"/>
  <c r="P138" i="3" s="1"/>
  <c r="K12" i="3"/>
  <c r="K31" i="3"/>
  <c r="R111" i="3"/>
  <c r="J137" i="3"/>
  <c r="Q105" i="3"/>
  <c r="K60" i="3"/>
  <c r="K11" i="3"/>
  <c r="K29" i="3"/>
  <c r="R109" i="3"/>
  <c r="K32" i="3"/>
  <c r="R112" i="3"/>
  <c r="J91" i="3"/>
  <c r="J93" i="3" s="1"/>
  <c r="K105" i="3"/>
  <c r="R110" i="3"/>
  <c r="K30" i="3"/>
  <c r="R107" i="3"/>
  <c r="K27" i="3"/>
  <c r="Q137" i="3" l="1"/>
  <c r="Q138" i="3" s="1"/>
  <c r="K91" i="3"/>
  <c r="K93" i="3" s="1"/>
  <c r="R105" i="3"/>
  <c r="K137" i="3"/>
  <c r="R137" i="3" l="1"/>
  <c r="R138" i="3" s="1"/>
</calcChain>
</file>

<file path=xl/sharedStrings.xml><?xml version="1.0" encoding="utf-8"?>
<sst xmlns="http://schemas.openxmlformats.org/spreadsheetml/2006/main" count="1010" uniqueCount="306">
  <si>
    <t xml:space="preserve">Summary of Selected Data </t>
  </si>
  <si>
    <t>2023 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</si>
  <si>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</si>
  <si>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</si>
  <si>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</si>
  <si>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</si>
  <si>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</si>
  <si>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</si>
  <si>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Annual Revenue</t>
  </si>
  <si>
    <t>B</t>
  </si>
  <si>
    <t>C</t>
  </si>
  <si>
    <t>D</t>
  </si>
  <si>
    <t>E</t>
  </si>
  <si>
    <t>F</t>
  </si>
  <si>
    <t>Sum of requested years exceeds threshold</t>
  </si>
  <si>
    <t>G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</si>
  <si>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</si>
  <si>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</si>
  <si>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Reduction from prior year</t>
  </si>
  <si>
    <t>2024 FERC Base TRR</t>
  </si>
  <si>
    <t>H</t>
  </si>
  <si>
    <t>TKM WEMA FRC</t>
  </si>
  <si>
    <t>I</t>
  </si>
  <si>
    <t>TKM CEMA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</si>
  <si>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</si>
  <si>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</si>
  <si>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</si>
  <si>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</si>
  <si>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</si>
  <si>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YE 2027</t>
  </si>
  <si>
    <t>YE 2028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</si>
  <si>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</si>
  <si>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</si>
  <si>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9 using 500 kWh (from CRT as submitted by utility):</t>
  </si>
  <si>
    <t>Non-CARE</t>
  </si>
  <si>
    <t>CARE</t>
  </si>
  <si>
    <t>Annual Period 2023</t>
  </si>
  <si>
    <t>Reporting Date: Quarter Ended June 30</t>
  </si>
  <si>
    <t>Authorized Revenue Requirement      ($000)</t>
  </si>
  <si>
    <t>January 1, 2022</t>
  </si>
  <si>
    <t>March 1, 2022</t>
  </si>
  <si>
    <t>June 1, 2022</t>
  </si>
  <si>
    <t>October 1, 2022</t>
  </si>
  <si>
    <t>January 1, 2023</t>
  </si>
  <si>
    <t>March 1, 2023</t>
  </si>
  <si>
    <t>June 1, 2023</t>
  </si>
  <si>
    <t>4929-E-A</t>
  </si>
  <si>
    <t>4651-E-A</t>
  </si>
  <si>
    <t>4719-E</t>
  </si>
  <si>
    <t>4796-E</t>
  </si>
  <si>
    <t>4864-E</t>
  </si>
  <si>
    <t>4929-E</t>
  </si>
  <si>
    <t>4977-E</t>
  </si>
  <si>
    <t>5041-E</t>
  </si>
  <si>
    <t>Filing Description</t>
  </si>
  <si>
    <t>2022 Authority for Revenue Requirement</t>
  </si>
  <si>
    <t>Revenue Recovery Mechanism</t>
  </si>
  <si>
    <t>2023 Authority for Revenue Requirement</t>
  </si>
  <si>
    <t xml:space="preserve">Balancing Account </t>
  </si>
  <si>
    <t>Safety Affordability Reliability Proceedings</t>
  </si>
  <si>
    <t>2018 GRC (Attrition Years)</t>
  </si>
  <si>
    <t>General Rate Case (GRC-G)</t>
  </si>
  <si>
    <t>D.21-08-036; Advice 4639-E</t>
  </si>
  <si>
    <t>Generation</t>
  </si>
  <si>
    <t>Advice 4899-E; D.21-08-036, COC D.22-12-031; Advice 4933-E</t>
  </si>
  <si>
    <t>N</t>
  </si>
  <si>
    <t>General Rate Case (GRC-N)</t>
  </si>
  <si>
    <t>New System Gen</t>
  </si>
  <si>
    <t>General Rate Case (GRC-D)</t>
  </si>
  <si>
    <t>Distribution</t>
  </si>
  <si>
    <t>D.23-05-013</t>
  </si>
  <si>
    <t>2018 GRC Memo Account/One-Time/FF&amp;U</t>
  </si>
  <si>
    <t>2021 GRCRRMA (27-month amortization)</t>
  </si>
  <si>
    <t>D.21-08-036</t>
  </si>
  <si>
    <t>Y</t>
  </si>
  <si>
    <t>Non-utility Affiliate Credits</t>
  </si>
  <si>
    <t>Pole Loading &amp; Deteriorated Poles Balancing Account</t>
  </si>
  <si>
    <t>D.19-05-020</t>
  </si>
  <si>
    <t>D.15-10-037</t>
  </si>
  <si>
    <t>Tax Accounting Memorandum Account (TAMA)</t>
  </si>
  <si>
    <t>Pole Loading &amp; Deteriorated Pole Programs Balancing Account</t>
  </si>
  <si>
    <t>2020 TAMA  Balance</t>
  </si>
  <si>
    <t>D.19-05-020; Advice 4453-E</t>
  </si>
  <si>
    <t>D.15-10-037; Advice 4453-E</t>
  </si>
  <si>
    <t>Pension/PBOP/Medical Balancing Accounts</t>
  </si>
  <si>
    <t>2021 TAMA Balance</t>
  </si>
  <si>
    <t>Advice 4764-E</t>
  </si>
  <si>
    <t>2019 ERRA Forecast</t>
  </si>
  <si>
    <t>ERRA Forecast</t>
  </si>
  <si>
    <t>D.22-01-003, Advice 4716-E</t>
  </si>
  <si>
    <t>D.22-12-012</t>
  </si>
  <si>
    <t>2020 ERRA Forecast</t>
  </si>
  <si>
    <t>ERRA Forecast (BA)</t>
  </si>
  <si>
    <t>GHG Revenue</t>
  </si>
  <si>
    <t>Nuclear</t>
  </si>
  <si>
    <t>Public Purpose</t>
  </si>
  <si>
    <t>2018 ERRA Balancing Account Trigger</t>
  </si>
  <si>
    <t>TMNBA/BMNBC BA</t>
  </si>
  <si>
    <t>ERRA/PABA Balancing Account</t>
  </si>
  <si>
    <t>2023 ERRA Trigger</t>
  </si>
  <si>
    <t>D.23-04-012 / Advice 5036-E</t>
  </si>
  <si>
    <t>DAC-GT/CSGT Clean Energy Programs</t>
  </si>
  <si>
    <t>BRRBA</t>
  </si>
  <si>
    <t>2019 ERRA Review</t>
  </si>
  <si>
    <t>D.21-07-015 / Advice 4567-E</t>
  </si>
  <si>
    <t>2020 ERRA Review</t>
  </si>
  <si>
    <t>D.22-10-004; Advice 4902-E</t>
  </si>
  <si>
    <t>BRRBA Balancing Account</t>
  </si>
  <si>
    <t>NDAM Balancing Account</t>
  </si>
  <si>
    <t>BRRBA (Inc. FRC FF)</t>
  </si>
  <si>
    <t>CARE Balancing Account</t>
  </si>
  <si>
    <t>PPPAM Balancing Account</t>
  </si>
  <si>
    <t>D.21-11-028</t>
  </si>
  <si>
    <t>CIA Revenues within Public Purpose (BA)</t>
  </si>
  <si>
    <t>D.22-08-001</t>
  </si>
  <si>
    <t>Emergency Reliability OIR</t>
  </si>
  <si>
    <t>D.21-03-056</t>
  </si>
  <si>
    <t>D.21-12-015</t>
  </si>
  <si>
    <t>Emergency Reliability UOS</t>
  </si>
  <si>
    <t>Resolution E-5183</t>
  </si>
  <si>
    <t>Resolution E-5183; Advice 4894-E, COC D.22-12-031; Advice 4933-E</t>
  </si>
  <si>
    <t>2021 GRC Track 2 Non-AB 1054 CapEx</t>
  </si>
  <si>
    <t>D.21-01-012 in A.19-08-013; Advice 4412-E</t>
  </si>
  <si>
    <t>2021 GRC Track 2 O&amp;M (36-Month Amortization)</t>
  </si>
  <si>
    <t>D.21-01-012; Advice 4658-E/E-A</t>
  </si>
  <si>
    <t>2021 GRC Track 3 O&amp;M (36-Month Amortization)</t>
  </si>
  <si>
    <t>D.22-06-032</t>
  </si>
  <si>
    <t>2021 VMBA Undercollection Threshold</t>
  </si>
  <si>
    <t>Advice 4807-E</t>
  </si>
  <si>
    <t>Safety and Reliability Investment Incentive Mechanism (SRIIM)</t>
  </si>
  <si>
    <t>D.19-05-020; Advice 4442-E</t>
  </si>
  <si>
    <t>Mobilehome Master Meter Balancing Account</t>
  </si>
  <si>
    <t>Advice 4641-E</t>
  </si>
  <si>
    <t>WEMA 1</t>
  </si>
  <si>
    <t>D.20-09-024</t>
  </si>
  <si>
    <t>WEMA 2</t>
  </si>
  <si>
    <t>D.23-05-033</t>
  </si>
  <si>
    <t>CEMA - 2017/2018 Drought</t>
  </si>
  <si>
    <t>D.21-08-024</t>
  </si>
  <si>
    <t>2017 CEMA Fires</t>
  </si>
  <si>
    <t>D.22-06-002</t>
  </si>
  <si>
    <t>CSRP Track 1</t>
  </si>
  <si>
    <t>D.22-09-015; Advice 4876-E</t>
  </si>
  <si>
    <t>CSRP Track 2</t>
  </si>
  <si>
    <t>D.23-03-019</t>
  </si>
  <si>
    <t>SJV DAC Pilots</t>
  </si>
  <si>
    <t>GSRP Recovery Bonds FRC #1 (AB 1054)</t>
  </si>
  <si>
    <t>D.20-11-007; Advice 4416-E</t>
  </si>
  <si>
    <t>Securitization</t>
  </si>
  <si>
    <t>2021 GRC Tracks 1 and 2 Recovery Bonds FRC #2 (AB 1054)</t>
  </si>
  <si>
    <t>D.21-10-025; Advice 4717-E-A</t>
  </si>
  <si>
    <t>2021 GRC Tracks 1 and 3 Recovery Bonds FRC #3 (AB 1054)</t>
  </si>
  <si>
    <t>D.23-02-023 / Advice 5018-E</t>
  </si>
  <si>
    <t xml:space="preserve">Grid Safety &amp; Resiliency Program </t>
  </si>
  <si>
    <t>D.20-04-013, Advice 4197-E</t>
  </si>
  <si>
    <t>Public Policy Proceedings</t>
  </si>
  <si>
    <t xml:space="preserve">   Subtotal Safety Affordability Reliability</t>
  </si>
  <si>
    <t>Demand Response</t>
  </si>
  <si>
    <t>Energy Efficiency</t>
  </si>
  <si>
    <t>D.17-12-003</t>
  </si>
  <si>
    <t>Demand Response (Inc. ELPBA 2023-2025)</t>
  </si>
  <si>
    <t>D.17-12-003, Advice 4633-E-A</t>
  </si>
  <si>
    <t>Energy Efficiency (Inc. IDSM)</t>
  </si>
  <si>
    <t>Advice 4633-E-A</t>
  </si>
  <si>
    <t>D.18-05-041; Advice 4633-E-A</t>
  </si>
  <si>
    <t>Energy Efficiency Market Access Program</t>
  </si>
  <si>
    <t>D.21-12-011; Advice 4715-E</t>
  </si>
  <si>
    <t>Smart Heat Pump Water Heater (SHPWH) Program</t>
  </si>
  <si>
    <t>D.22-04-044; Advice 4858-E</t>
  </si>
  <si>
    <t>New Home Energy Storage Pilot (NHESP)</t>
  </si>
  <si>
    <t>D.22-04-044; Advice 4852-E</t>
  </si>
  <si>
    <t>California Hub for EE Financing (CHEEF)</t>
  </si>
  <si>
    <t>D.21-08-006; Advice 4606-E</t>
  </si>
  <si>
    <t>Energy Efficiency Market Transformation</t>
  </si>
  <si>
    <t>D.19-12-021</t>
  </si>
  <si>
    <t>2020 RUBA Uncollectibles (36-Month Amortization)</t>
  </si>
  <si>
    <t>Advice 4658-E/E-A</t>
  </si>
  <si>
    <t>WNDRR Program</t>
  </si>
  <si>
    <t>D.21-11-002</t>
  </si>
  <si>
    <t>Charge Ready Phase 1 Pilot</t>
  </si>
  <si>
    <t>Schools Energy Efficiency Stimulus Program</t>
  </si>
  <si>
    <t>D.21-01-004 / Advice 4633-E-A</t>
  </si>
  <si>
    <t>D.21-01-004; Advice 4633-E-A</t>
  </si>
  <si>
    <t>CA Solar Initiatives/MASH/SASH</t>
  </si>
  <si>
    <t>Charge Ready Programs (Pilot, Bridge and Schools and Parks)</t>
  </si>
  <si>
    <t>Advice 4336-E, D.20-08-045 / Advice 4497-E</t>
  </si>
  <si>
    <t>D.16-01-023; D.18-12-006; Advice 4893-ED.20-08-045; Advice 4893-ED.19-11-017; Advice 4893-E, COC D.22-12-031; Advice 4933-E</t>
  </si>
  <si>
    <t>Transportation Electrification</t>
  </si>
  <si>
    <t>D.18-05-040; D.18-01-024; Advice 4632-E</t>
  </si>
  <si>
    <t>D.18-05-040; D.18-01-024; Advice 4893-E, COC D.22-12-031; Advice 4933-E</t>
  </si>
  <si>
    <t>Low Income Programs (ESAP)</t>
  </si>
  <si>
    <t>D.21-06-015; Advice 4638-E</t>
  </si>
  <si>
    <t>D.21-06-015</t>
  </si>
  <si>
    <t>Statewide ME&amp;O</t>
  </si>
  <si>
    <t>Low Income Programs (CARE/FERA Admin)</t>
  </si>
  <si>
    <t>EPIC - RD&amp;D and Renewables</t>
  </si>
  <si>
    <t>D.19-01-005, Advice 4371-E (Pending)</t>
  </si>
  <si>
    <t>Self-Generation Incentive Program (SGIP)</t>
  </si>
  <si>
    <t>D.21-11-028, Advice 4669-E</t>
  </si>
  <si>
    <t>D.20-08-042; D.21-11-028</t>
  </si>
  <si>
    <t>Aliso Canyon Energy Storage</t>
  </si>
  <si>
    <t>D.20-01-021, Advice 4169-E</t>
  </si>
  <si>
    <t>Wheeler North Reef Expansion Project</t>
  </si>
  <si>
    <t>D.18-12-015, Advice 3946-E-B</t>
  </si>
  <si>
    <t>Non-CPUC Jurisdictional Proceedings</t>
  </si>
  <si>
    <t xml:space="preserve">   Subtotal Public Policy </t>
  </si>
  <si>
    <t>DWR Bond/Power</t>
  </si>
  <si>
    <t>Wildfire Fund Charge</t>
  </si>
  <si>
    <t>DWR</t>
  </si>
  <si>
    <t>DWR Bond Refund</t>
  </si>
  <si>
    <t>D.21-12-001; Advice 4690-E</t>
  </si>
  <si>
    <t>FERC Base Transmission</t>
  </si>
  <si>
    <t>Wildfire Fund Charge (AB1054)</t>
  </si>
  <si>
    <t>D.21-12-006, Advice 4679-E</t>
  </si>
  <si>
    <t>D.22-12-007</t>
  </si>
  <si>
    <t>TRBAA</t>
  </si>
  <si>
    <t>ER19-1553</t>
  </si>
  <si>
    <t>FERC</t>
  </si>
  <si>
    <t>RSBAA</t>
  </si>
  <si>
    <t>TRBAA (BA)</t>
  </si>
  <si>
    <t>Docket No. ER22-310-000</t>
  </si>
  <si>
    <t>TOTCA</t>
  </si>
  <si>
    <t>ER23-232; ER23-297; Advice 4903-E</t>
  </si>
  <si>
    <t>TACBAA</t>
  </si>
  <si>
    <t>RSBAA (BA)</t>
  </si>
  <si>
    <t>Docket No. ER22-308-000</t>
  </si>
  <si>
    <t>Total Approved, Implemented Since Jan 1 or To Be Implemented</t>
  </si>
  <si>
    <t>TACBAA (BA)</t>
  </si>
  <si>
    <t>Docket No. ER21-1526-000</t>
  </si>
  <si>
    <t>ER22-1499-000</t>
  </si>
  <si>
    <t xml:space="preserve">   Subtotal Non-CPUC Jurisdictional</t>
  </si>
  <si>
    <t>PUCRF</t>
  </si>
  <si>
    <t>Total Authorized Revenue</t>
  </si>
  <si>
    <t>w/o PUCRF</t>
  </si>
  <si>
    <t>Reporting Date: Quarter Ended September 30</t>
  </si>
  <si>
    <t>Current Revenue Requirement ($000):</t>
  </si>
  <si>
    <t>Inc. PUCRF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</si>
  <si>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</si>
  <si>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</si>
  <si>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</si>
  <si>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</si>
  <si>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Existing or New Item (if existing, use delta from prior for rate impact)</t>
  </si>
  <si>
    <t>Existing</t>
  </si>
  <si>
    <t>2021 GRCRRMA (27-Month Amortization)</t>
  </si>
  <si>
    <t>New</t>
  </si>
  <si>
    <t>MCAM</t>
  </si>
  <si>
    <t xml:space="preserve">Recovery of 2022 TAMA </t>
  </si>
  <si>
    <t>Advice 4996-E</t>
  </si>
  <si>
    <t>2023 ERRA Forecast F&amp;PP</t>
  </si>
  <si>
    <t>2023 ERRA Forecast (2021 ending balance) (BA)</t>
  </si>
  <si>
    <t>2023 ERRA Forecast</t>
  </si>
  <si>
    <t>2023 ERRA Forecast (BA)</t>
  </si>
  <si>
    <t>2023 ERRA/PABA (BA)</t>
  </si>
  <si>
    <t>Separator UOS Cost Recovery Change</t>
  </si>
  <si>
    <t>Resolution E-5259</t>
  </si>
  <si>
    <t>2022 VMBA Overcollection Threshold</t>
  </si>
  <si>
    <t>Advice 5049-E</t>
  </si>
  <si>
    <t xml:space="preserve"> </t>
  </si>
  <si>
    <t>TE Funding Cycle 1</t>
  </si>
  <si>
    <t>D.22-11-040 / Advice 4954-E</t>
  </si>
  <si>
    <t>w/PUCRF</t>
  </si>
  <si>
    <t>Pending Application(s), Not Yet Approved</t>
  </si>
  <si>
    <t>Basis for Revenue Requirement</t>
  </si>
  <si>
    <t>Proposed Revenue Requirement ($000)</t>
  </si>
  <si>
    <t>Proposed Revenue Recovery Mechanism</t>
  </si>
  <si>
    <t>Include in Impact</t>
  </si>
  <si>
    <t>2021 GRC Track 4 (2024 Attrition Bridge Year)</t>
  </si>
  <si>
    <t>A.19-08-013</t>
  </si>
  <si>
    <t>Application</t>
  </si>
  <si>
    <t>2025 GRC</t>
  </si>
  <si>
    <t>A.23-05-010</t>
  </si>
  <si>
    <t>2025 GRC (Inc. One Time Recoveries)</t>
  </si>
  <si>
    <t>TO 2024</t>
  </si>
  <si>
    <t>Formula Rate Application</t>
  </si>
  <si>
    <t>2024 ERRA Forecast F&amp;PP</t>
  </si>
  <si>
    <t>A.23-06-001</t>
  </si>
  <si>
    <t>2024 ERRA Forecast (2021 ending balance) (BA)</t>
  </si>
  <si>
    <t>2024 ERRA Forecast</t>
  </si>
  <si>
    <t>2024 ERRA Forecast (BA)</t>
  </si>
  <si>
    <t>2024 ERRA/PABA (BA)</t>
  </si>
  <si>
    <t>2024 ERRA Forecast (MCAM)</t>
  </si>
  <si>
    <t>2021 CEMA/WEMA - 2019/2020 Drought, COVID, 2018-2019 Storm Events, Property Ins</t>
  </si>
  <si>
    <t>A.21-09-019</t>
  </si>
  <si>
    <t>2021 WM/VM (2021 over authorized)</t>
  </si>
  <si>
    <t>A.22-06-003</t>
  </si>
  <si>
    <t>2021 ERRA Review</t>
  </si>
  <si>
    <t>A.22-04-001</t>
  </si>
  <si>
    <t>2022 ERRA Review</t>
  </si>
  <si>
    <t>A.23-04-003</t>
  </si>
  <si>
    <t>2022 CEMA 
(2020 Storms)</t>
  </si>
  <si>
    <t>A.22-03-018</t>
  </si>
  <si>
    <t>2023-2027 Demand Response</t>
  </si>
  <si>
    <t>A.22-05-004</t>
  </si>
  <si>
    <t>A.22-05-005</t>
  </si>
  <si>
    <t>2024-2027 EE Application (Inc. IDSM)</t>
  </si>
  <si>
    <t>A.22-03-007</t>
  </si>
  <si>
    <t>Building Electrification</t>
  </si>
  <si>
    <t>A.21-12-009</t>
  </si>
  <si>
    <t>Click Through Authorization Process</t>
  </si>
  <si>
    <t>A.18-11-025, -026, -027</t>
  </si>
  <si>
    <t>Z-Factor AL for Track 3 Category 2 Veg Costs</t>
  </si>
  <si>
    <t>Advice 4881-E</t>
  </si>
  <si>
    <t>Advice Letter</t>
  </si>
  <si>
    <t>A.23-08-013</t>
  </si>
  <si>
    <t>Total Pending, Filed but not Approved</t>
  </si>
  <si>
    <t>TKM CEMA/WEMA FRC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</si>
</sst>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* #,##0_);_(* \(#,##0\);_(* &quot;-&quot;??_);_(@_)"/>
    <numFmt numFmtId="167" formatCode="_(* #,##0.000_);_(* \(#,##0.000\);_(* &quot;-&quot;_);_(@_)"/>
    <numFmt numFmtId="168" formatCode="_(* #,##0.000_);_(* \(#,##0.000\);_(* &quot;-&quot;??_);_(@_)"/>
    <numFmt numFmtId="169" formatCode="mm/dd/yy;@"/>
    <numFmt numFmtId="170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4"/>
      <name val="Calibri"/>
      <family val="2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</font>
    <font>
      <b/>
      <u/>
      <sz val="11"/>
      <color theme="1"/>
      <name val="Calibri"/>
      <family val="2"/>
    </font>
    <font>
      <sz val="10"/>
      <name val="Arial"/>
      <family val="2"/>
    </font>
    <font>
      <u val="singleAccounting"/>
      <sz val="11"/>
      <color theme="1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right" vertical="center"/>
    </xf>
    <xf numFmtId="0" fontId="0" fillId="2" borderId="0" xfId="0" applyFill="1"/>
    <xf numFmtId="5" fontId="0" fillId="2" borderId="0" xfId="0" applyNumberFormat="1" applyFill="1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/>
    <xf numFmtId="41" fontId="0" fillId="3" borderId="0" xfId="0" applyNumberFormat="1" applyFill="1"/>
    <xf numFmtId="9" fontId="0" fillId="0" borderId="0" xfId="2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3" borderId="0" xfId="0" applyNumberFormat="1" applyFill="1"/>
    <xf numFmtId="164" fontId="0" fillId="0" borderId="0" xfId="0" applyNumberFormat="1"/>
    <xf numFmtId="164" fontId="2" fillId="0" borderId="0" xfId="0" applyNumberFormat="1" applyFont="1"/>
    <xf numFmtId="9" fontId="2" fillId="0" borderId="0" xfId="2" applyFont="1" applyFill="1" applyBorder="1"/>
    <xf numFmtId="165" fontId="0" fillId="3" borderId="0" xfId="0" applyNumberFormat="1" applyFill="1"/>
    <xf numFmtId="44" fontId="0" fillId="0" borderId="0" xfId="0" applyNumberFormat="1"/>
    <xf numFmtId="165" fontId="2" fillId="0" borderId="0" xfId="0" applyNumberFormat="1" applyFont="1"/>
    <xf numFmtId="0" fontId="3" fillId="0" borderId="0" xfId="0" applyFont="1"/>
    <xf numFmtId="0" fontId="5" fillId="0" borderId="0" xfId="0" applyFont="1"/>
    <xf numFmtId="166" fontId="5" fillId="0" borderId="0" xfId="0" applyNumberFormat="1" applyFont="1"/>
    <xf numFmtId="0" fontId="6" fillId="0" borderId="0" xfId="0" applyFont="1" applyAlignment="1">
      <alignment horizontal="centerContinuous"/>
    </xf>
    <xf numFmtId="49" fontId="7" fillId="0" borderId="2" xfId="0" quotePrefix="1" applyNumberFormat="1" applyFont="1" applyBorder="1" applyAlignment="1">
      <alignment horizontal="right"/>
    </xf>
    <xf numFmtId="49" fontId="7" fillId="0" borderId="3" xfId="0" quotePrefix="1" applyNumberFormat="1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49" fontId="7" fillId="0" borderId="5" xfId="0" quotePrefix="1" applyNumberFormat="1" applyFont="1" applyBorder="1" applyAlignment="1">
      <alignment horizontal="right"/>
    </xf>
    <xf numFmtId="0" fontId="7" fillId="0" borderId="0" xfId="0" applyFont="1"/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center" vertical="center"/>
    </xf>
    <xf numFmtId="49" fontId="7" fillId="0" borderId="5" xfId="0" quotePrefix="1" applyNumberFormat="1" applyFont="1" applyBorder="1" applyAlignment="1">
      <alignment horizontal="center" vertical="center"/>
    </xf>
    <xf numFmtId="49" fontId="10" fillId="0" borderId="0" xfId="3" applyNumberFormat="1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49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0" xfId="3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5" xfId="0" applyFont="1" applyBorder="1"/>
    <xf numFmtId="166" fontId="5" fillId="0" borderId="5" xfId="1" applyNumberFormat="1" applyFont="1" applyFill="1" applyBorder="1" applyAlignment="1">
      <alignment horizontal="left"/>
    </xf>
    <xf numFmtId="166" fontId="5" fillId="0" borderId="0" xfId="1" applyNumberFormat="1" applyFont="1" applyBorder="1"/>
    <xf numFmtId="0" fontId="5" fillId="0" borderId="0" xfId="0" applyFont="1" applyAlignment="1">
      <alignment horizontal="left" wrapText="1"/>
    </xf>
    <xf numFmtId="166" fontId="5" fillId="0" borderId="0" xfId="1" applyNumberFormat="1" applyFont="1" applyFill="1" applyBorder="1"/>
    <xf numFmtId="0" fontId="5" fillId="0" borderId="0" xfId="4" applyFont="1"/>
    <xf numFmtId="0" fontId="5" fillId="0" borderId="10" xfId="0" applyFont="1" applyBorder="1"/>
    <xf numFmtId="166" fontId="5" fillId="0" borderId="5" xfId="1" applyNumberFormat="1" applyFont="1" applyFill="1" applyBorder="1"/>
    <xf numFmtId="166" fontId="5" fillId="0" borderId="1" xfId="1" applyNumberFormat="1" applyFont="1" applyBorder="1"/>
    <xf numFmtId="166" fontId="15" fillId="0" borderId="1" xfId="1" applyNumberFormat="1" applyFont="1" applyBorder="1"/>
    <xf numFmtId="41" fontId="5" fillId="0" borderId="0" xfId="1" applyNumberFormat="1" applyFont="1" applyBorder="1"/>
    <xf numFmtId="0" fontId="0" fillId="4" borderId="0" xfId="0" applyFill="1"/>
    <xf numFmtId="166" fontId="5" fillId="0" borderId="11" xfId="1" applyNumberFormat="1" applyFont="1" applyFill="1" applyBorder="1"/>
    <xf numFmtId="0" fontId="5" fillId="0" borderId="0" xfId="0" applyFont="1" applyAlignment="1">
      <alignment wrapText="1"/>
    </xf>
    <xf numFmtId="166" fontId="5" fillId="0" borderId="1" xfId="1" applyNumberFormat="1" applyFont="1" applyFill="1" applyBorder="1"/>
    <xf numFmtId="41" fontId="5" fillId="0" borderId="0" xfId="0" applyNumberFormat="1" applyFont="1"/>
    <xf numFmtId="0" fontId="5" fillId="0" borderId="0" xfId="0" applyFont="1" applyAlignment="1">
      <alignment horizontal="left"/>
    </xf>
    <xf numFmtId="3" fontId="7" fillId="0" borderId="12" xfId="0" applyNumberFormat="1" applyFont="1" applyBorder="1"/>
    <xf numFmtId="3" fontId="7" fillId="0" borderId="13" xfId="0" applyNumberFormat="1" applyFont="1" applyBorder="1"/>
    <xf numFmtId="166" fontId="7" fillId="0" borderId="5" xfId="1" applyNumberFormat="1" applyFont="1" applyFill="1" applyBorder="1" applyAlignment="1">
      <alignment horizontal="left"/>
    </xf>
    <xf numFmtId="166" fontId="7" fillId="0" borderId="0" xfId="1" applyNumberFormat="1" applyFont="1" applyBorder="1" applyAlignment="1">
      <alignment horizontal="left"/>
    </xf>
    <xf numFmtId="166" fontId="7" fillId="0" borderId="0" xfId="1" applyNumberFormat="1" applyFont="1" applyFill="1" applyBorder="1" applyAlignment="1">
      <alignment horizontal="left"/>
    </xf>
    <xf numFmtId="0" fontId="5" fillId="0" borderId="14" xfId="0" applyFont="1" applyBorder="1"/>
    <xf numFmtId="43" fontId="5" fillId="0" borderId="15" xfId="0" applyNumberFormat="1" applyFont="1" applyBorder="1"/>
    <xf numFmtId="166" fontId="5" fillId="0" borderId="15" xfId="0" applyNumberFormat="1" applyFont="1" applyBorder="1"/>
    <xf numFmtId="167" fontId="5" fillId="0" borderId="15" xfId="0" applyNumberFormat="1" applyFont="1" applyBorder="1"/>
    <xf numFmtId="0" fontId="5" fillId="0" borderId="15" xfId="0" applyFont="1" applyBorder="1"/>
    <xf numFmtId="0" fontId="5" fillId="0" borderId="16" xfId="0" applyFont="1" applyBorder="1"/>
    <xf numFmtId="43" fontId="5" fillId="0" borderId="0" xfId="0" applyNumberFormat="1" applyFont="1"/>
    <xf numFmtId="167" fontId="5" fillId="0" borderId="0" xfId="0" applyNumberFormat="1" applyFont="1"/>
    <xf numFmtId="168" fontId="5" fillId="0" borderId="0" xfId="0" applyNumberFormat="1" applyFont="1"/>
    <xf numFmtId="3" fontId="5" fillId="0" borderId="0" xfId="0" applyNumberFormat="1" applyFont="1"/>
    <xf numFmtId="166" fontId="3" fillId="0" borderId="0" xfId="1" applyNumberFormat="1" applyFont="1" applyFill="1"/>
    <xf numFmtId="0" fontId="17" fillId="0" borderId="0" xfId="3" applyFont="1" applyFill="1" applyBorder="1"/>
    <xf numFmtId="41" fontId="3" fillId="0" borderId="0" xfId="1" applyNumberFormat="1" applyFont="1" applyFill="1"/>
    <xf numFmtId="41" fontId="3" fillId="0" borderId="0" xfId="1" applyNumberFormat="1" applyFont="1" applyFill="1" applyBorder="1"/>
    <xf numFmtId="166" fontId="3" fillId="0" borderId="0" xfId="1" applyNumberFormat="1" applyFont="1" applyFill="1" applyBorder="1" applyAlignment="1">
      <alignment wrapText="1"/>
    </xf>
    <xf numFmtId="166" fontId="3" fillId="0" borderId="0" xfId="1" applyNumberFormat="1" applyFont="1" applyFill="1" applyBorder="1"/>
    <xf numFmtId="166" fontId="3" fillId="0" borderId="0" xfId="1" applyNumberFormat="1" applyFont="1" applyFill="1" applyAlignment="1">
      <alignment wrapText="1"/>
    </xf>
    <xf numFmtId="0" fontId="3" fillId="0" borderId="0" xfId="0" applyFont="1" applyFill="1"/>
    <xf numFmtId="166" fontId="3" fillId="0" borderId="0" xfId="0" applyNumberFormat="1" applyFont="1" applyFill="1"/>
    <xf numFmtId="37" fontId="3" fillId="0" borderId="0" xfId="0" applyNumberFormat="1" applyFont="1" applyFill="1"/>
    <xf numFmtId="169" fontId="3" fillId="0" borderId="0" xfId="0" applyNumberFormat="1" applyFont="1" applyFill="1"/>
    <xf numFmtId="0" fontId="16" fillId="0" borderId="0" xfId="0" applyFont="1" applyFill="1"/>
    <xf numFmtId="3" fontId="16" fillId="0" borderId="0" xfId="0" applyNumberFormat="1" applyFont="1" applyFill="1"/>
    <xf numFmtId="3" fontId="16" fillId="0" borderId="0" xfId="0" applyNumberFormat="1" applyFont="1" applyFill="1" applyAlignment="1">
      <alignment horizontal="right"/>
    </xf>
    <xf numFmtId="0" fontId="16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6" fontId="3" fillId="0" borderId="7" xfId="0" applyNumberFormat="1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wrapText="1"/>
    </xf>
    <xf numFmtId="0" fontId="16" fillId="0" borderId="7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8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18" fillId="0" borderId="0" xfId="4" applyFont="1" applyFill="1"/>
    <xf numFmtId="0" fontId="3" fillId="0" borderId="0" xfId="0" applyFont="1" applyFill="1" applyAlignment="1">
      <alignment wrapText="1"/>
    </xf>
    <xf numFmtId="41" fontId="3" fillId="0" borderId="0" xfId="0" applyNumberFormat="1" applyFont="1" applyFill="1"/>
    <xf numFmtId="41" fontId="3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left" wrapText="1"/>
    </xf>
    <xf numFmtId="3" fontId="3" fillId="0" borderId="0" xfId="0" applyNumberFormat="1" applyFont="1" applyFill="1"/>
    <xf numFmtId="0" fontId="3" fillId="0" borderId="0" xfId="4" applyFont="1" applyFill="1"/>
    <xf numFmtId="37" fontId="16" fillId="0" borderId="0" xfId="0" applyNumberFormat="1" applyFont="1" applyFill="1"/>
    <xf numFmtId="3" fontId="16" fillId="0" borderId="13" xfId="0" applyNumberFormat="1" applyFont="1" applyFill="1" applyBorder="1"/>
    <xf numFmtId="170" fontId="3" fillId="0" borderId="0" xfId="0" applyNumberFormat="1" applyFont="1" applyFill="1"/>
    <xf numFmtId="0" fontId="16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vertical="center"/>
    </xf>
    <xf numFmtId="41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</cellXfs>
  <cellStyles count="5">
    <cellStyle name="Comma" xfId="1" builtinId="3"/>
    <cellStyle name="Hyperlink" xfId="3" builtinId="8"/>
    <cellStyle name="Normal" xfId="0" builtinId="0"/>
    <cellStyle name="Normal 10" xfId="4" xr:uid="{8E14E7B2-87AF-4EE2-8F14-FF36877BD56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2018%20E-CREDIT%20Filing\E-CR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CLOSING%20DOCUMENTS/2009%20Spreadsheets/2009%20CLOSINGS/MBA/12%20-%20December/Adjustments/MBA%20Model%202009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teams/reg1/sro/RACR/Shared%20Documents/Reporting/Rate%20Tracker/2023/CONFIDENTIAL%20SCE%20Third%20Quarter%202023%20Cost%20and%20Rate%20Tracking%20To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97RECBA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Model%20Supporting%20November%205%202001%20Rev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Users\cuad\Documents\2017%20ERRA%20Forecast\CRS%20Working%20Fi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2.7900000000000001E-2</v>
          </cell>
        </row>
        <row r="6">
          <cell r="B6">
            <v>2.4E-2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-7020171.7268641442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 xml:space="preserve"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 xml:space="preserve"> </v>
          </cell>
        </row>
        <row r="666">
          <cell r="A666" t="str">
            <v xml:space="preserve"> </v>
          </cell>
        </row>
        <row r="667">
          <cell r="A667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lected Data"/>
      <sheetName val="Authorized Rev Req"/>
      <sheetName val="Incremental Rev Req"/>
      <sheetName val="SAR and AR (GS1)"/>
      <sheetName val="Bill Impact (GS1)"/>
      <sheetName val="SAR and RAR"/>
      <sheetName val="Res Bill Impact"/>
      <sheetName val="Simple Bill Insert Calc (2)"/>
      <sheetName val="SAR and RAR (2)"/>
      <sheetName val="Res Bill Impact (2)"/>
      <sheetName val="SAR and AR (GS1) (2)"/>
      <sheetName val="Bill Impact (GS1) (2)"/>
    </sheetNames>
    <sheetDataSet>
      <sheetData sheetId="0"/>
      <sheetData sheetId="1"/>
      <sheetData sheetId="2">
        <row r="99">
          <cell r="J99">
            <v>17378755.382531408</v>
          </cell>
        </row>
      </sheetData>
      <sheetData sheetId="3">
        <row r="99">
          <cell r="A99" t="str">
            <v>2021 GRC Track 4 (2024 Attrition Bridge Year)</v>
          </cell>
          <cell r="B99" t="str">
            <v>A.19-08-013</v>
          </cell>
          <cell r="D99">
            <v>707817</v>
          </cell>
        </row>
        <row r="100">
          <cell r="D100">
            <v>59267</v>
          </cell>
        </row>
        <row r="101">
          <cell r="D101">
            <v>7604253</v>
          </cell>
        </row>
        <row r="102">
          <cell r="A102" t="str">
            <v>2025 GRC</v>
          </cell>
          <cell r="B102" t="str">
            <v>A.23-05-010</v>
          </cell>
          <cell r="D102">
            <v>941076</v>
          </cell>
        </row>
        <row r="103">
          <cell r="D103">
            <v>74583</v>
          </cell>
        </row>
        <row r="104">
          <cell r="D104">
            <v>9347666</v>
          </cell>
        </row>
        <row r="105">
          <cell r="B105" t="str">
            <v>TO 2024</v>
          </cell>
          <cell r="D105">
            <v>1128935.8489999999</v>
          </cell>
        </row>
        <row r="106">
          <cell r="B106" t="str">
            <v>A.23-06-001</v>
          </cell>
          <cell r="D106">
            <v>4648249.9545212034</v>
          </cell>
        </row>
        <row r="107">
          <cell r="D107">
            <v>372268.88118655409</v>
          </cell>
        </row>
        <row r="108">
          <cell r="D108">
            <v>-14903.108950930129</v>
          </cell>
        </row>
        <row r="109">
          <cell r="D109">
            <v>-664126.44799999997</v>
          </cell>
        </row>
        <row r="110">
          <cell r="A110" t="str">
            <v>2024 ERRA Forecast</v>
          </cell>
          <cell r="D110">
            <v>4964.7719126689735</v>
          </cell>
        </row>
        <row r="111">
          <cell r="D111">
            <v>26234.460366109546</v>
          </cell>
          <cell r="V111">
            <v>17534741.097038575</v>
          </cell>
          <cell r="W111">
            <v>16272352.291930785</v>
          </cell>
          <cell r="X111">
            <v>17645191.63727491</v>
          </cell>
          <cell r="Y111">
            <v>18598968.691125154</v>
          </cell>
          <cell r="Z111">
            <v>19125054.034930442</v>
          </cell>
          <cell r="AA111">
            <v>19635047.885994069</v>
          </cell>
        </row>
        <row r="112">
          <cell r="D112">
            <v>27274.852516296811</v>
          </cell>
        </row>
        <row r="113">
          <cell r="D113">
            <v>-4727.6819760534863</v>
          </cell>
        </row>
        <row r="114">
          <cell r="D114">
            <v>535121.82889571297</v>
          </cell>
        </row>
        <row r="115">
          <cell r="D115">
            <v>1687.1815192340632</v>
          </cell>
        </row>
        <row r="116">
          <cell r="D116">
            <v>0</v>
          </cell>
        </row>
        <row r="117">
          <cell r="A117" t="str">
            <v>2021 CEMA/WEMA - 2019/2020 Drought, COVID, 2018-2019 Storm Events, Property Ins</v>
          </cell>
          <cell r="B117" t="str">
            <v>A.21-09-019</v>
          </cell>
          <cell r="D117">
            <v>132148</v>
          </cell>
        </row>
        <row r="118">
          <cell r="A118" t="str">
            <v>2021 WM/VM (2021 over authorized)</v>
          </cell>
          <cell r="B118" t="str">
            <v>A.22-06-003</v>
          </cell>
          <cell r="D118">
            <v>327000</v>
          </cell>
        </row>
        <row r="119">
          <cell r="A119" t="str">
            <v>2021 ERRA Review</v>
          </cell>
          <cell r="B119" t="str">
            <v>A.22-04-001</v>
          </cell>
          <cell r="D119">
            <v>25706</v>
          </cell>
        </row>
        <row r="120">
          <cell r="A120" t="str">
            <v>2022 ERRA Review</v>
          </cell>
          <cell r="B120" t="str">
            <v>A.23-04-003</v>
          </cell>
          <cell r="D120">
            <v>50640</v>
          </cell>
        </row>
        <row r="121">
          <cell r="D121">
            <v>234</v>
          </cell>
        </row>
        <row r="122">
          <cell r="A122" t="str">
            <v>2022 CEMA 
(2020 Storms)</v>
          </cell>
          <cell r="B122" t="str">
            <v>A.22-03-018</v>
          </cell>
          <cell r="D122">
            <v>198000</v>
          </cell>
        </row>
        <row r="123">
          <cell r="A123" t="str">
            <v>2023-2027 Demand Response</v>
          </cell>
          <cell r="B123" t="str">
            <v>A.22-05-004</v>
          </cell>
          <cell r="D123">
            <v>5</v>
          </cell>
        </row>
        <row r="124">
          <cell r="D124">
            <v>54304</v>
          </cell>
        </row>
        <row r="125">
          <cell r="A125" t="str">
            <v>2024-2027 EE Application (Inc. IDSM)</v>
          </cell>
          <cell r="B125" t="str">
            <v>A.22-03-007</v>
          </cell>
          <cell r="D125">
            <v>431000</v>
          </cell>
        </row>
        <row r="127">
          <cell r="A127" t="str">
            <v>Building Electrification</v>
          </cell>
          <cell r="B127" t="str">
            <v>A.21-12-009</v>
          </cell>
          <cell r="D127">
            <v>73506.943183276016</v>
          </cell>
        </row>
        <row r="128">
          <cell r="A128" t="str">
            <v>Click Through Authorization Process</v>
          </cell>
          <cell r="B128" t="str">
            <v>A.18-11-025, -026, -027</v>
          </cell>
          <cell r="D128">
            <v>1983</v>
          </cell>
        </row>
        <row r="129">
          <cell r="A129" t="str">
            <v>Z-Factor AL for Track 3 Category 2 Veg Costs</v>
          </cell>
          <cell r="B129" t="str">
            <v>Advice 4881-E</v>
          </cell>
          <cell r="D129">
            <v>35772</v>
          </cell>
        </row>
        <row r="130">
          <cell r="B130" t="str">
            <v>A.23-08-013</v>
          </cell>
          <cell r="D130">
            <v>162700</v>
          </cell>
        </row>
        <row r="131">
          <cell r="D131">
            <v>27146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5.5415000000000001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0.55415000000000003</v>
          </cell>
          <cell r="H9" t="str">
            <v>$/therm</v>
          </cell>
        </row>
        <row r="13">
          <cell r="A13" t="str">
            <v xml:space="preserve">WACOG </v>
          </cell>
          <cell r="G13">
            <v>0.55415000000000003</v>
          </cell>
          <cell r="H13" t="str">
            <v>$/therm</v>
          </cell>
        </row>
        <row r="15">
          <cell r="A15" t="str">
            <v>X Franchise Fee Factor*</v>
          </cell>
          <cell r="G15">
            <v>9.7649999999999994E-3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5.4112747500000002E-3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0.94431676100785167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isonintl.sharepoint.com/Public/TM2/Shared%20Documents/Forms/AllItems.aspx?ga=1&amp;isAscending=false&amp;sortField=LinkFilename&amp;id=%2Fteams%2FPublic%2FTM2%2FShared%20Documents%2FPublic%2FRegulatory%2FFilings%2DAdvice%20Letters%2FPending%2FElectric%2FELECTRIC%5F5041%2DE%2Epdf&amp;viewid=c9868ae1%2Df1cd%2D43b6%2Da712%2Dd734ff79e266&amp;parent=%2Fteams%2FPublic%2FTM2%2FShared%20Documents%2FPublic%2FRegulatory%2FFilings%2DAdvice%20Letters%2FPending%2FElectric" TargetMode="External"/><Relationship Id="rId3" Type="http://schemas.openxmlformats.org/officeDocument/2006/relationships/hyperlink" Target="https://edisonintl.sharepoint.com/:b:/r/teams/Public/TM2/Shared%20Documents/Public/Regulatory/Filings-Advice%20Letters/Approved/Electric/ELECTRIC_4796-E.pdf?csf=1&amp;web=1&amp;e=o58PbV" TargetMode="External"/><Relationship Id="rId7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Pending%2FElectric%2FELECTRIC%5F4977%2DE%2Epdf&amp;viewid=c9868ae1%2Df1cd%2D43b6%2Da712%2Dd734ff79e266&amp;parent=%2Fteams%2FPublic%2FTM2%2FShared%20Documents%2FPublic%2FRegulatory%2FFilings%2DAdvice%20Letters%2FPending%2FElectric" TargetMode="External"/><Relationship Id="rId2" Type="http://schemas.openxmlformats.org/officeDocument/2006/relationships/hyperlink" Target="https://edisonintl.sharepoint.com/Public/TM2/Shared%20Documents/Forms/AllItems.aspx" TargetMode="External"/><Relationship Id="rId1" Type="http://schemas.openxmlformats.org/officeDocument/2006/relationships/hyperlink" Target="https://edisonintl.sharepoint.com/Public/TM2/Shared%20Documents/Forms/AllItems.aspx" TargetMode="External"/><Relationship Id="rId6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TargetMode="External"/><Relationship Id="rId5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TargetMode="External"/><Relationship Id="rId4" Type="http://schemas.openxmlformats.org/officeDocument/2006/relationships/hyperlink" Target="https://edisonintl.sharepoint.com/:b:/r/teams/Public/TM2/Shared%20Documents/Public/Regulatory/Filings-Advice%20Letters/Pending/Electric/ELECTRIC_4864-E.pdf?csf=1&amp;web=1&amp;e=pb5wb9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CBE7-641A-45FE-AEE6-5A368813B82D}">
  <dimension ref="A1:X54"/>
  <sheetViews>
    <sheetView showGridLines="0" tabSelected="1" zoomScaleNormal="100" workbookViewId="0">
      <selection activeCell="P18" sqref="P18"/>
    </sheetView>
  </sheetViews>
  <sheetFormatPr defaultRowHeight="14.5" x14ac:dyDescent="0.35"/>
  <cols>
    <col min="1" max="1" width="3.81640625" customWidth="1"/>
    <col min="2" max="2" width="5.26953125" customWidth="1"/>
    <col min="3" max="3" width="23.1796875" customWidth="1"/>
    <col min="17" max="17" width="15.54296875" bestFit="1" customWidth="1"/>
    <col min="18" max="18" width="10.54296875" bestFit="1" customWidth="1"/>
    <col min="21" max="21" width="9.54296875" bestFit="1" customWidth="1"/>
  </cols>
  <sheetData>
    <row r="1" spans="1:19" x14ac:dyDescent="0.35">
      <c r="A1" t="s">
        <v>0</v>
      </c>
      <c r="Q1" s="1"/>
    </row>
    <row r="2" spans="1:19" x14ac:dyDescent="0.35">
      <c r="Q2" s="1" t="s">
        <v>1</v>
      </c>
    </row>
    <row r="3" spans="1:19" x14ac:dyDescent="0.35">
      <c r="Q3" s="1" t="s">
        <v>2</v>
      </c>
    </row>
    <row r="4" spans="1:19" x14ac:dyDescent="0.35">
      <c r="Q4" s="2" t="s">
        <v>3</v>
      </c>
    </row>
    <row r="5" spans="1:19" x14ac:dyDescent="0.35">
      <c r="A5">
        <v>1</v>
      </c>
      <c r="B5" s="3" t="s">
        <v>4</v>
      </c>
      <c r="Q5" s="4">
        <f>'[16]Authorized Rev Req'!J99</f>
        <v>17378755.382531408</v>
      </c>
    </row>
    <row r="6" spans="1:19" x14ac:dyDescent="0.35">
      <c r="B6" s="5" t="s">
        <v>5</v>
      </c>
      <c r="C6" t="s">
        <v>6</v>
      </c>
      <c r="Q6" s="4">
        <f>Q5*0.01</f>
        <v>173787.5538253141</v>
      </c>
    </row>
    <row r="7" spans="1:19" x14ac:dyDescent="0.35">
      <c r="B7" s="5"/>
      <c r="Q7" s="4"/>
    </row>
    <row r="8" spans="1:19" x14ac:dyDescent="0.35">
      <c r="A8">
        <v>2</v>
      </c>
      <c r="B8" s="3" t="s">
        <v>7</v>
      </c>
      <c r="Q8" t="s">
        <v>8</v>
      </c>
    </row>
    <row r="9" spans="1:19" x14ac:dyDescent="0.35">
      <c r="B9" s="12" t="s">
        <v>5</v>
      </c>
      <c r="C9" s="6" t="str">
        <f>'[16]Incremental Rev Req'!$B$99</f>
        <v>A.19-08-013</v>
      </c>
      <c r="D9" s="6" t="str">
        <f>'[16]Incremental Rev Req'!$A$99</f>
        <v>2021 GRC Track 4 (2024 Attrition Bridge Year)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>
        <f>SUM('[16]Incremental Rev Req'!D99:D101)</f>
        <v>8371337</v>
      </c>
    </row>
    <row r="10" spans="1:19" x14ac:dyDescent="0.35">
      <c r="B10" s="12" t="s">
        <v>9</v>
      </c>
      <c r="C10" s="6" t="str">
        <f>'[16]Incremental Rev Req'!B102</f>
        <v>A.23-05-010</v>
      </c>
      <c r="D10" s="6" t="str">
        <f>'[16]Incremental Rev Req'!$A$102</f>
        <v>2025 GRC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>
        <f>SUM('[16]Incremental Rev Req'!D102:D104)</f>
        <v>10363325</v>
      </c>
    </row>
    <row r="11" spans="1:19" x14ac:dyDescent="0.35">
      <c r="B11" s="1" t="s">
        <v>10</v>
      </c>
      <c r="C11" t="str">
        <f>'[16]Incremental Rev Req'!B106</f>
        <v>A.23-06-001</v>
      </c>
      <c r="D11" t="str">
        <f>'[16]Incremental Rev Req'!$A$110</f>
        <v>2024 ERRA Forecast</v>
      </c>
      <c r="Q11" s="4">
        <f>SUM('[16]Incremental Rev Req'!D106:D116)</f>
        <v>4932044.6919907965</v>
      </c>
      <c r="R11" t="s">
        <v>18</v>
      </c>
      <c r="S11" s="8"/>
    </row>
    <row r="12" spans="1:19" x14ac:dyDescent="0.35">
      <c r="B12" s="12" t="s">
        <v>11</v>
      </c>
      <c r="C12" s="6" t="str">
        <f>'[16]Incremental Rev Req'!$B$118</f>
        <v>A.22-06-003</v>
      </c>
      <c r="D12" s="6" t="str">
        <f>'[16]Incremental Rev Req'!$A$118</f>
        <v>2021 WM/VM (2021 over authorized)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>
        <f>'[16]Incremental Rev Req'!$D$118</f>
        <v>327000</v>
      </c>
    </row>
    <row r="13" spans="1:19" x14ac:dyDescent="0.35">
      <c r="B13" s="12" t="s">
        <v>12</v>
      </c>
      <c r="C13" s="6" t="str">
        <f>'[16]Incremental Rev Req'!$B$122</f>
        <v>A.22-03-018</v>
      </c>
      <c r="D13" s="6" t="str">
        <f>'[16]Incremental Rev Req'!$A$122</f>
        <v>2022 CEMA 
(2020 Storms)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>
        <f>'[16]Incremental Rev Req'!$D$122</f>
        <v>198000</v>
      </c>
    </row>
    <row r="14" spans="1:19" x14ac:dyDescent="0.35">
      <c r="B14" s="12" t="s">
        <v>13</v>
      </c>
      <c r="C14" s="6" t="str">
        <f>'[16]Incremental Rev Req'!$B$125</f>
        <v>A.22-03-007</v>
      </c>
      <c r="D14" s="6" t="str">
        <f>'[16]Incremental Rev Req'!$A$125</f>
        <v>2024-2027 EE Application (Inc. IDSM)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>
        <f>'[16]Incremental Rev Req'!$D$125</f>
        <v>431000</v>
      </c>
    </row>
    <row r="15" spans="1:19" x14ac:dyDescent="0.35">
      <c r="B15" s="1" t="s">
        <v>15</v>
      </c>
      <c r="C15" t="str">
        <f>'[16]Incremental Rev Req'!B130</f>
        <v>A.23-08-013</v>
      </c>
      <c r="D15" t="s">
        <v>305</v>
      </c>
      <c r="Q15" s="4">
        <f>'[16]Incremental Rev Req'!D130+'[16]Incremental Rev Req'!D131</f>
        <v>189846</v>
      </c>
      <c r="S15" s="8"/>
    </row>
    <row r="16" spans="1:19" x14ac:dyDescent="0.35">
      <c r="B16" s="12" t="s">
        <v>20</v>
      </c>
      <c r="C16" s="6" t="str">
        <f>'[16]Incremental Rev Req'!$B$127</f>
        <v>A.21-12-009</v>
      </c>
      <c r="D16" s="6" t="str">
        <f>'[16]Incremental Rev Req'!$A$127</f>
        <v>Building Electrification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>
        <f>'[16]Incremental Rev Req'!$D$127</f>
        <v>73506.943183276016</v>
      </c>
      <c r="R16" t="s">
        <v>14</v>
      </c>
    </row>
    <row r="17" spans="1:19" x14ac:dyDescent="0.35">
      <c r="B17" s="12" t="s">
        <v>22</v>
      </c>
      <c r="C17" s="6" t="str">
        <f>'[16]Incremental Rev Req'!$B$123</f>
        <v>A.22-05-004</v>
      </c>
      <c r="D17" s="6" t="str">
        <f>'[16]Incremental Rev Req'!$A$123</f>
        <v>2023-2027 Demand Response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>
        <f>SUM('[16]Incremental Rev Req'!D123:D124)</f>
        <v>54309</v>
      </c>
      <c r="R17" t="s">
        <v>14</v>
      </c>
      <c r="S17" s="8"/>
    </row>
    <row r="18" spans="1:19" x14ac:dyDescent="0.35">
      <c r="A18" s="11"/>
    </row>
    <row r="19" spans="1:19" x14ac:dyDescent="0.35">
      <c r="A19">
        <v>3</v>
      </c>
      <c r="B19" s="9" t="s">
        <v>16</v>
      </c>
      <c r="Q19" t="s">
        <v>8</v>
      </c>
    </row>
    <row r="20" spans="1:19" x14ac:dyDescent="0.35">
      <c r="B20" s="10" t="s">
        <v>5</v>
      </c>
      <c r="S20" s="8"/>
    </row>
    <row r="21" spans="1:19" x14ac:dyDescent="0.35">
      <c r="B21" s="11"/>
      <c r="Q21" s="4"/>
      <c r="S21" s="8"/>
    </row>
    <row r="22" spans="1:19" x14ac:dyDescent="0.35">
      <c r="A22">
        <v>4</v>
      </c>
      <c r="B22" t="s">
        <v>17</v>
      </c>
      <c r="Q22" t="s">
        <v>8</v>
      </c>
    </row>
    <row r="23" spans="1:19" x14ac:dyDescent="0.35">
      <c r="B23" s="12" t="s">
        <v>5</v>
      </c>
      <c r="C23" s="6" t="str">
        <f>'[16]Incremental Rev Req'!$B$117</f>
        <v>A.21-09-019</v>
      </c>
      <c r="D23" s="6" t="str">
        <f>'[16]Incremental Rev Req'!$A$117</f>
        <v>2021 CEMA/WEMA - 2019/2020 Drought, COVID, 2018-2019 Storm Events, Property Ins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>
        <f>'[16]Incremental Rev Req'!$D$117</f>
        <v>132148</v>
      </c>
      <c r="S23" s="8"/>
    </row>
    <row r="24" spans="1:19" x14ac:dyDescent="0.35">
      <c r="B24" s="12" t="s">
        <v>9</v>
      </c>
      <c r="C24" s="6" t="str">
        <f>'[16]Incremental Rev Req'!$B$119</f>
        <v>A.22-04-001</v>
      </c>
      <c r="D24" s="6" t="str">
        <f>'[16]Incremental Rev Req'!$A$119</f>
        <v>2021 ERRA Review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>
        <f>'[16]Incremental Rev Req'!$D$119</f>
        <v>25706</v>
      </c>
    </row>
    <row r="25" spans="1:19" x14ac:dyDescent="0.35">
      <c r="B25" s="1" t="s">
        <v>10</v>
      </c>
      <c r="C25" t="str">
        <f>'[16]Incremental Rev Req'!$B$129</f>
        <v>Advice 4881-E</v>
      </c>
      <c r="D25" t="str">
        <f>'[16]Incremental Rev Req'!$A$129</f>
        <v>Z-Factor AL for Track 3 Category 2 Veg Costs</v>
      </c>
      <c r="Q25" s="4">
        <f>'[16]Incremental Rev Req'!$D$129</f>
        <v>35772</v>
      </c>
    </row>
    <row r="26" spans="1:19" x14ac:dyDescent="0.35">
      <c r="B26" s="12" t="s">
        <v>11</v>
      </c>
      <c r="C26" s="6" t="str">
        <f>'[16]Incremental Rev Req'!$B$128</f>
        <v>A.18-11-025, -026, -027</v>
      </c>
      <c r="D26" s="6" t="str">
        <f>'[16]Incremental Rev Req'!$A$128</f>
        <v>Click Through Authorization Process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>
        <f>'[16]Incremental Rev Req'!$D$128</f>
        <v>1983</v>
      </c>
    </row>
    <row r="27" spans="1:19" x14ac:dyDescent="0.35">
      <c r="B27" s="1" t="s">
        <v>12</v>
      </c>
      <c r="C27" t="str">
        <f>'[16]Incremental Rev Req'!B120</f>
        <v>A.23-04-003</v>
      </c>
      <c r="D27" t="str">
        <f>'[16]Incremental Rev Req'!$A$120</f>
        <v>2022 ERRA Review</v>
      </c>
      <c r="Q27" s="4">
        <f>SUM('[16]Incremental Rev Req'!D120:D121)</f>
        <v>50874</v>
      </c>
      <c r="S27" s="8"/>
    </row>
    <row r="28" spans="1:19" x14ac:dyDescent="0.35">
      <c r="B28" s="1" t="s">
        <v>15</v>
      </c>
      <c r="C28" t="str">
        <f>'[16]Incremental Rev Req'!$B$105</f>
        <v>TO 2024</v>
      </c>
      <c r="D28" t="s">
        <v>19</v>
      </c>
      <c r="Q28" s="4">
        <f>'[16]Incremental Rev Req'!D105</f>
        <v>1128935.8489999999</v>
      </c>
      <c r="R28" t="s">
        <v>18</v>
      </c>
      <c r="S28" s="8"/>
    </row>
    <row r="30" spans="1:19" ht="15" customHeight="1" x14ac:dyDescent="0.35">
      <c r="A30">
        <v>5</v>
      </c>
      <c r="B30" t="s">
        <v>24</v>
      </c>
    </row>
    <row r="31" spans="1:19" x14ac:dyDescent="0.35">
      <c r="B31" s="13" t="s">
        <v>5</v>
      </c>
      <c r="C31" s="14" t="s">
        <v>25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>
        <f>'[16]Incremental Rev Req'!$V$111</f>
        <v>17534741.097038575</v>
      </c>
      <c r="S31" s="8"/>
    </row>
    <row r="32" spans="1:19" x14ac:dyDescent="0.35">
      <c r="B32" s="13" t="s">
        <v>9</v>
      </c>
      <c r="C32" s="14" t="s">
        <v>26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>
        <f>'[16]Incremental Rev Req'!$W$111</f>
        <v>16272352.291930785</v>
      </c>
      <c r="R32" s="17"/>
    </row>
    <row r="33" spans="1:24" x14ac:dyDescent="0.35">
      <c r="B33" s="13" t="s">
        <v>10</v>
      </c>
      <c r="C33" s="14" t="s">
        <v>27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>
        <f>'[16]Incremental Rev Req'!$X$111</f>
        <v>17645191.63727491</v>
      </c>
      <c r="R33" s="17"/>
      <c r="V33" s="8"/>
      <c r="W33" s="8"/>
      <c r="X33" s="8"/>
    </row>
    <row r="34" spans="1:24" x14ac:dyDescent="0.35">
      <c r="B34" s="13" t="s">
        <v>11</v>
      </c>
      <c r="C34" s="14" t="s">
        <v>28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>
        <f>'[16]Incremental Rev Req'!$Y$111</f>
        <v>18598968.691125154</v>
      </c>
      <c r="R34" s="17"/>
      <c r="V34" s="8"/>
      <c r="W34" s="8"/>
      <c r="X34" s="8"/>
    </row>
    <row r="35" spans="1:24" x14ac:dyDescent="0.35">
      <c r="B35" s="13" t="s">
        <v>12</v>
      </c>
      <c r="C35" s="14" t="s">
        <v>29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>
        <f>'[16]Incremental Rev Req'!$Z$111</f>
        <v>19125054.034930442</v>
      </c>
      <c r="R35" s="17"/>
      <c r="V35" s="8"/>
      <c r="W35" s="8"/>
      <c r="X35" s="8"/>
    </row>
    <row r="36" spans="1:24" x14ac:dyDescent="0.35">
      <c r="B36" s="13" t="s">
        <v>13</v>
      </c>
      <c r="C36" s="14" t="s">
        <v>30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>
        <f>'[16]Incremental Rev Req'!$AA$111</f>
        <v>19635047.885994069</v>
      </c>
      <c r="R36" s="17"/>
      <c r="V36" s="8"/>
      <c r="W36" s="8"/>
      <c r="X36" s="8"/>
    </row>
    <row r="37" spans="1:24" x14ac:dyDescent="0.35">
      <c r="V37" s="8"/>
      <c r="W37" s="8"/>
      <c r="X37" s="8"/>
    </row>
    <row r="38" spans="1:24" x14ac:dyDescent="0.35">
      <c r="A38">
        <v>6</v>
      </c>
      <c r="B38" s="10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R38" s="18" t="s">
        <v>32</v>
      </c>
      <c r="V38" s="19"/>
      <c r="W38" s="8"/>
      <c r="X38" s="8"/>
    </row>
    <row r="39" spans="1:24" x14ac:dyDescent="0.35">
      <c r="B39" s="13" t="s">
        <v>5</v>
      </c>
      <c r="C39" s="14" t="s">
        <v>25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20">
        <v>30.448435607840334</v>
      </c>
      <c r="S39" s="21"/>
      <c r="V39" s="22"/>
      <c r="W39" s="22"/>
      <c r="X39" s="8"/>
    </row>
    <row r="40" spans="1:24" x14ac:dyDescent="0.35">
      <c r="B40" s="13" t="s">
        <v>9</v>
      </c>
      <c r="C40" s="14" t="s">
        <v>26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20">
        <v>27.998138025551416</v>
      </c>
      <c r="S40" s="17"/>
      <c r="V40" s="22"/>
      <c r="W40" s="23"/>
      <c r="X40" s="8"/>
    </row>
    <row r="41" spans="1:24" x14ac:dyDescent="0.35">
      <c r="B41" s="13" t="s">
        <v>10</v>
      </c>
      <c r="C41" s="14" t="s">
        <v>27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20">
        <v>30.309064776323595</v>
      </c>
      <c r="S41" s="17"/>
      <c r="V41" s="22"/>
      <c r="W41" s="23"/>
      <c r="X41" s="8"/>
    </row>
    <row r="42" spans="1:24" x14ac:dyDescent="0.35">
      <c r="B42" s="13" t="s">
        <v>11</v>
      </c>
      <c r="C42" s="14" t="s">
        <v>28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20">
        <v>31.866261533709896</v>
      </c>
      <c r="S42" s="17"/>
      <c r="V42" s="22"/>
      <c r="W42" s="23"/>
      <c r="X42" s="8"/>
    </row>
    <row r="43" spans="1:24" x14ac:dyDescent="0.35">
      <c r="B43" s="13" t="s">
        <v>12</v>
      </c>
      <c r="C43" s="14" t="s">
        <v>29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20">
        <v>32.357286669162185</v>
      </c>
      <c r="S43" s="17"/>
      <c r="V43" s="22"/>
      <c r="W43" s="23"/>
      <c r="X43" s="8"/>
    </row>
    <row r="44" spans="1:24" x14ac:dyDescent="0.35">
      <c r="B44" s="13" t="s">
        <v>13</v>
      </c>
      <c r="C44" s="14" t="s">
        <v>30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0">
        <v>32.761879711555544</v>
      </c>
      <c r="S44" s="17"/>
      <c r="V44" s="22"/>
      <c r="W44" s="23"/>
      <c r="X44" s="8"/>
    </row>
    <row r="45" spans="1:24" x14ac:dyDescent="0.35">
      <c r="V45" s="8"/>
      <c r="W45" s="8"/>
      <c r="X45" s="8"/>
    </row>
    <row r="46" spans="1:24" x14ac:dyDescent="0.35">
      <c r="A46">
        <v>7</v>
      </c>
      <c r="B46" s="10" t="s">
        <v>33</v>
      </c>
      <c r="S46" s="18" t="s">
        <v>34</v>
      </c>
      <c r="T46" s="18" t="s">
        <v>35</v>
      </c>
      <c r="V46" s="8"/>
      <c r="W46" s="19"/>
      <c r="X46" s="19"/>
    </row>
    <row r="47" spans="1:24" x14ac:dyDescent="0.35">
      <c r="B47" s="13" t="s">
        <v>5</v>
      </c>
      <c r="C47" s="14" t="s">
        <v>25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24">
        <v>203.91964783918687</v>
      </c>
      <c r="T47" s="24">
        <v>133.95069530855</v>
      </c>
      <c r="U47" s="25"/>
      <c r="V47" s="8"/>
      <c r="W47" s="26"/>
      <c r="X47" s="26"/>
    </row>
    <row r="48" spans="1:24" x14ac:dyDescent="0.35">
      <c r="B48" s="13" t="s">
        <v>9</v>
      </c>
      <c r="C48" s="14" t="s">
        <v>26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4">
        <v>183.73359847487617</v>
      </c>
      <c r="T48" s="24">
        <v>120.31991858977422</v>
      </c>
      <c r="U48" s="25"/>
      <c r="V48" s="8"/>
      <c r="W48" s="26"/>
      <c r="X48" s="26"/>
    </row>
    <row r="49" spans="1:24" x14ac:dyDescent="0.35">
      <c r="B49" s="13" t="s">
        <v>10</v>
      </c>
      <c r="C49" s="14" t="s">
        <v>27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24">
        <v>199.34173927797394</v>
      </c>
      <c r="T49" s="24">
        <v>130.85942924104543</v>
      </c>
      <c r="U49" s="25"/>
      <c r="V49" s="8"/>
      <c r="W49" s="26"/>
      <c r="X49" s="26"/>
    </row>
    <row r="50" spans="1:24" x14ac:dyDescent="0.35">
      <c r="B50" s="13" t="s">
        <v>11</v>
      </c>
      <c r="C50" s="14" t="s">
        <v>28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24">
        <v>208.14841926302998</v>
      </c>
      <c r="T50" s="24">
        <v>136.80620398351914</v>
      </c>
      <c r="U50" s="25"/>
      <c r="V50" s="8"/>
      <c r="W50" s="26"/>
      <c r="X50" s="26"/>
    </row>
    <row r="51" spans="1:24" x14ac:dyDescent="0.35">
      <c r="A51" s="27"/>
      <c r="B51" s="13" t="s">
        <v>12</v>
      </c>
      <c r="C51" s="14" t="s">
        <v>29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24">
        <v>209.26373702942178</v>
      </c>
      <c r="T51" s="24">
        <v>137.55933042098084</v>
      </c>
      <c r="U51" s="25"/>
      <c r="V51" s="8"/>
      <c r="W51" s="26"/>
      <c r="X51" s="26"/>
    </row>
    <row r="52" spans="1:24" x14ac:dyDescent="0.35">
      <c r="B52" s="13" t="s">
        <v>13</v>
      </c>
      <c r="C52" s="14" t="s">
        <v>30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24">
        <v>210.0433940015092</v>
      </c>
      <c r="T52" s="24">
        <v>138.0857994646239</v>
      </c>
      <c r="U52" s="25"/>
      <c r="V52" s="8"/>
      <c r="W52" s="26"/>
      <c r="X52" s="26"/>
    </row>
    <row r="53" spans="1:24" x14ac:dyDescent="0.35">
      <c r="V53" s="8"/>
      <c r="W53" s="8"/>
      <c r="X53" s="8"/>
    </row>
    <row r="54" spans="1:24" x14ac:dyDescent="0.35">
      <c r="V54" s="8"/>
      <c r="W54" s="8"/>
      <c r="X54" s="8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59BA-C2BB-4FFF-AD79-E4EBDE9A94AF}">
  <sheetPr>
    <pageSetUpPr fitToPage="1"/>
  </sheetPr>
  <dimension ref="A1:N103"/>
  <sheetViews>
    <sheetView showGridLines="0" topLeftCell="C1" zoomScale="85" zoomScaleNormal="85" workbookViewId="0">
      <selection activeCell="Q26" sqref="Q26"/>
    </sheetView>
  </sheetViews>
  <sheetFormatPr defaultColWidth="9.1796875" defaultRowHeight="14.5" x14ac:dyDescent="0.35"/>
  <cols>
    <col min="1" max="1" width="75.453125" style="28" hidden="1" customWidth="1"/>
    <col min="2" max="2" width="65.54296875" style="28" bestFit="1" customWidth="1"/>
    <col min="3" max="3" width="40.7265625" style="28" bestFit="1" customWidth="1"/>
    <col min="4" max="10" width="22" style="28" customWidth="1"/>
    <col min="11" max="11" width="31.453125" style="28" customWidth="1"/>
    <col min="12" max="12" width="60.7265625" style="28" customWidth="1"/>
    <col min="13" max="13" width="13.453125" style="28" customWidth="1"/>
    <col min="14" max="16384" width="9.1796875" style="28"/>
  </cols>
  <sheetData>
    <row r="1" spans="1:13" x14ac:dyDescent="0.35">
      <c r="K1" s="29"/>
    </row>
    <row r="2" spans="1:13" x14ac:dyDescent="0.35">
      <c r="B2" s="28" t="s">
        <v>36</v>
      </c>
      <c r="H2" s="29"/>
    </row>
    <row r="3" spans="1:13" ht="19" thickBot="1" x14ac:dyDescent="0.5">
      <c r="B3" s="28" t="s">
        <v>37</v>
      </c>
      <c r="D3" s="30" t="s">
        <v>38</v>
      </c>
      <c r="E3" s="30"/>
      <c r="F3" s="30"/>
      <c r="G3" s="30"/>
      <c r="H3" s="30"/>
      <c r="I3" s="30"/>
      <c r="J3" s="30"/>
    </row>
    <row r="4" spans="1:13" ht="18" customHeight="1" x14ac:dyDescent="0.35">
      <c r="C4" s="31"/>
      <c r="D4" s="32" t="s">
        <v>39</v>
      </c>
      <c r="E4" s="32" t="s">
        <v>40</v>
      </c>
      <c r="F4" s="32" t="s">
        <v>41</v>
      </c>
      <c r="G4" s="32" t="s">
        <v>42</v>
      </c>
      <c r="H4" s="32" t="s">
        <v>43</v>
      </c>
      <c r="I4" s="32" t="s">
        <v>44</v>
      </c>
      <c r="J4" s="32" t="s">
        <v>45</v>
      </c>
      <c r="K4" s="33"/>
      <c r="L4" s="32"/>
      <c r="M4" s="34"/>
    </row>
    <row r="5" spans="1:13" x14ac:dyDescent="0.35">
      <c r="C5" s="35"/>
      <c r="F5" s="36"/>
      <c r="G5" s="36"/>
      <c r="H5" s="37" t="s">
        <v>46</v>
      </c>
      <c r="I5" s="38"/>
      <c r="J5" s="39"/>
      <c r="L5" s="36"/>
      <c r="M5" s="40"/>
    </row>
    <row r="6" spans="1:13" s="41" customFormat="1" x14ac:dyDescent="0.35">
      <c r="C6" s="42"/>
      <c r="D6" s="43" t="s">
        <v>47</v>
      </c>
      <c r="E6" s="43" t="s">
        <v>48</v>
      </c>
      <c r="F6" s="43" t="s">
        <v>49</v>
      </c>
      <c r="G6" s="43" t="s">
        <v>50</v>
      </c>
      <c r="H6" s="44" t="s">
        <v>51</v>
      </c>
      <c r="I6" s="45" t="s">
        <v>52</v>
      </c>
      <c r="J6" s="46" t="s">
        <v>53</v>
      </c>
      <c r="K6" s="47"/>
      <c r="L6" s="48"/>
      <c r="M6" s="49"/>
    </row>
    <row r="7" spans="1:13" ht="29" x14ac:dyDescent="0.35">
      <c r="B7" s="50" t="s">
        <v>54</v>
      </c>
      <c r="C7" s="51" t="s">
        <v>55</v>
      </c>
      <c r="D7" s="52"/>
      <c r="E7" s="52"/>
      <c r="F7" s="52"/>
      <c r="G7" s="52"/>
      <c r="H7" s="52"/>
      <c r="I7" s="52"/>
      <c r="J7" s="52"/>
      <c r="K7" s="52" t="s">
        <v>56</v>
      </c>
      <c r="L7" s="52" t="s">
        <v>57</v>
      </c>
      <c r="M7" s="53" t="s">
        <v>58</v>
      </c>
    </row>
    <row r="8" spans="1:13" ht="14.15" customHeight="1" x14ac:dyDescent="0.35">
      <c r="A8" s="36" t="s">
        <v>59</v>
      </c>
      <c r="B8" s="36" t="s">
        <v>59</v>
      </c>
      <c r="C8" s="54"/>
      <c r="M8" s="40"/>
    </row>
    <row r="9" spans="1:13" ht="14.15" customHeight="1" x14ac:dyDescent="0.35">
      <c r="A9" s="28" t="s">
        <v>60</v>
      </c>
      <c r="B9" s="28" t="s">
        <v>61</v>
      </c>
      <c r="C9" s="55" t="s">
        <v>62</v>
      </c>
      <c r="D9" s="56">
        <v>703910</v>
      </c>
      <c r="E9" s="56">
        <v>703910</v>
      </c>
      <c r="F9" s="56">
        <v>703910</v>
      </c>
      <c r="G9" s="56">
        <v>703910</v>
      </c>
      <c r="H9" s="56">
        <v>735101</v>
      </c>
      <c r="I9" s="56">
        <v>729370</v>
      </c>
      <c r="J9" s="56">
        <v>729370</v>
      </c>
      <c r="K9" s="57" t="s">
        <v>63</v>
      </c>
      <c r="L9" s="58" t="s">
        <v>64</v>
      </c>
      <c r="M9" s="40" t="s">
        <v>65</v>
      </c>
    </row>
    <row r="10" spans="1:13" ht="14.15" customHeight="1" x14ac:dyDescent="0.35">
      <c r="A10" s="28" t="s">
        <v>60</v>
      </c>
      <c r="B10" s="28" t="s">
        <v>66</v>
      </c>
      <c r="C10" s="55" t="s">
        <v>62</v>
      </c>
      <c r="D10" s="56">
        <v>62641</v>
      </c>
      <c r="E10" s="56">
        <v>62641</v>
      </c>
      <c r="F10" s="56">
        <v>62641</v>
      </c>
      <c r="G10" s="56">
        <v>62641</v>
      </c>
      <c r="H10" s="56">
        <v>62456</v>
      </c>
      <c r="I10" s="56">
        <v>61815</v>
      </c>
      <c r="J10" s="56">
        <v>61815</v>
      </c>
      <c r="K10" s="57" t="s">
        <v>67</v>
      </c>
      <c r="L10" s="58" t="s">
        <v>64</v>
      </c>
      <c r="M10" s="40" t="s">
        <v>65</v>
      </c>
    </row>
    <row r="11" spans="1:13" ht="14.15" customHeight="1" x14ac:dyDescent="0.35">
      <c r="A11" s="28" t="s">
        <v>60</v>
      </c>
      <c r="B11" s="28" t="s">
        <v>68</v>
      </c>
      <c r="C11" s="55" t="s">
        <v>62</v>
      </c>
      <c r="D11" s="56">
        <v>6492669</v>
      </c>
      <c r="E11" s="56">
        <v>6492669</v>
      </c>
      <c r="F11" s="56">
        <v>6492669</v>
      </c>
      <c r="G11" s="56">
        <v>6492669</v>
      </c>
      <c r="H11" s="56">
        <v>6995075</v>
      </c>
      <c r="I11" s="56">
        <v>6911672</v>
      </c>
      <c r="J11" s="56">
        <v>6841923</v>
      </c>
      <c r="K11" s="57" t="s">
        <v>69</v>
      </c>
      <c r="L11" s="58" t="s">
        <v>70</v>
      </c>
      <c r="M11" s="40" t="s">
        <v>65</v>
      </c>
    </row>
    <row r="12" spans="1:13" ht="14.15" customHeight="1" x14ac:dyDescent="0.35">
      <c r="A12" s="28" t="s">
        <v>71</v>
      </c>
      <c r="B12" s="28" t="s">
        <v>72</v>
      </c>
      <c r="C12" s="55" t="s">
        <v>73</v>
      </c>
      <c r="D12" s="56">
        <v>-1351.3961377258283</v>
      </c>
      <c r="E12" s="56">
        <v>-3564.7908969583245</v>
      </c>
      <c r="F12" s="56">
        <v>-3564.7908969583245</v>
      </c>
      <c r="G12" s="56">
        <v>-3564.7908969583245</v>
      </c>
      <c r="H12" s="56">
        <v>-3564.7908969583245</v>
      </c>
      <c r="I12" s="56">
        <v>-3564.7908969583245</v>
      </c>
      <c r="J12" s="56">
        <v>-3564.7908969583245</v>
      </c>
      <c r="K12" s="57" t="s">
        <v>63</v>
      </c>
      <c r="L12" s="58" t="s">
        <v>73</v>
      </c>
      <c r="M12" s="40" t="s">
        <v>74</v>
      </c>
    </row>
    <row r="13" spans="1:13" ht="14.15" customHeight="1" x14ac:dyDescent="0.35">
      <c r="A13" s="28" t="s">
        <v>71</v>
      </c>
      <c r="B13" s="28" t="s">
        <v>72</v>
      </c>
      <c r="C13" s="55" t="s">
        <v>73</v>
      </c>
      <c r="D13" s="56"/>
      <c r="E13" s="56">
        <v>2213.3947592324962</v>
      </c>
      <c r="F13" s="56">
        <v>2213.3947592324962</v>
      </c>
      <c r="G13" s="56">
        <v>2213.3947592324962</v>
      </c>
      <c r="H13" s="56">
        <v>2213.3947592324962</v>
      </c>
      <c r="I13" s="56">
        <v>2213.3947592324962</v>
      </c>
      <c r="J13" s="56">
        <v>2213.3947592324962</v>
      </c>
      <c r="K13" s="57" t="s">
        <v>67</v>
      </c>
      <c r="L13" s="58" t="s">
        <v>73</v>
      </c>
      <c r="M13" s="40" t="s">
        <v>74</v>
      </c>
    </row>
    <row r="14" spans="1:13" ht="14.15" customHeight="1" x14ac:dyDescent="0.35">
      <c r="A14" s="28" t="s">
        <v>75</v>
      </c>
      <c r="B14" s="28" t="s">
        <v>72</v>
      </c>
      <c r="C14" s="55" t="s">
        <v>73</v>
      </c>
      <c r="D14" s="56">
        <v>322298.97490968654</v>
      </c>
      <c r="E14" s="56">
        <v>322298.97490968654</v>
      </c>
      <c r="F14" s="56">
        <v>322298.97490968654</v>
      </c>
      <c r="G14" s="56">
        <v>322298.97490968654</v>
      </c>
      <c r="H14" s="56">
        <v>322298.97490968654</v>
      </c>
      <c r="I14" s="56">
        <v>322298.97490968654</v>
      </c>
      <c r="J14" s="56">
        <v>322298.97490968654</v>
      </c>
      <c r="K14" s="57" t="s">
        <v>69</v>
      </c>
      <c r="L14" s="58" t="s">
        <v>73</v>
      </c>
      <c r="M14" s="40" t="s">
        <v>74</v>
      </c>
    </row>
    <row r="15" spans="1:13" ht="13.75" customHeight="1" x14ac:dyDescent="0.35">
      <c r="A15" s="28" t="s">
        <v>76</v>
      </c>
      <c r="B15" s="28" t="s">
        <v>75</v>
      </c>
      <c r="C15" s="55" t="s">
        <v>77</v>
      </c>
      <c r="D15" s="56">
        <v>-11261</v>
      </c>
      <c r="E15" s="56">
        <v>-11261</v>
      </c>
      <c r="F15" s="56">
        <v>-11261</v>
      </c>
      <c r="G15" s="56">
        <v>-11261</v>
      </c>
      <c r="H15" s="56">
        <v>-4288.8654651516863</v>
      </c>
      <c r="I15" s="56">
        <v>-4288.8654651516863</v>
      </c>
      <c r="J15" s="56">
        <v>-4288.8654651516863</v>
      </c>
      <c r="K15" s="57" t="s">
        <v>69</v>
      </c>
      <c r="L15" s="58" t="s">
        <v>78</v>
      </c>
      <c r="M15" s="40" t="s">
        <v>65</v>
      </c>
    </row>
    <row r="16" spans="1:13" ht="14.15" customHeight="1" x14ac:dyDescent="0.35">
      <c r="A16" s="28" t="s">
        <v>79</v>
      </c>
      <c r="B16" s="28" t="s">
        <v>80</v>
      </c>
      <c r="C16" s="55" t="s">
        <v>77</v>
      </c>
      <c r="D16" s="56">
        <v>6602.306107859029</v>
      </c>
      <c r="E16" s="56">
        <v>6602.306107859029</v>
      </c>
      <c r="F16" s="56">
        <v>6602.306107859029</v>
      </c>
      <c r="G16" s="56">
        <v>6602.306107859029</v>
      </c>
      <c r="H16" s="56">
        <v>52270.762443386295</v>
      </c>
      <c r="I16" s="56">
        <v>52270.762443386295</v>
      </c>
      <c r="J16" s="56">
        <v>52270.762443386295</v>
      </c>
      <c r="K16" s="57" t="s">
        <v>69</v>
      </c>
      <c r="L16" s="58" t="s">
        <v>73</v>
      </c>
      <c r="M16" s="40" t="s">
        <v>74</v>
      </c>
    </row>
    <row r="17" spans="1:14" ht="14.15" customHeight="1" x14ac:dyDescent="0.35">
      <c r="A17" s="28" t="s">
        <v>79</v>
      </c>
      <c r="B17" s="28" t="s">
        <v>81</v>
      </c>
      <c r="C17" s="55" t="s">
        <v>82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7" t="s">
        <v>63</v>
      </c>
      <c r="L17" s="58" t="s">
        <v>83</v>
      </c>
      <c r="M17" s="40" t="s">
        <v>74</v>
      </c>
    </row>
    <row r="18" spans="1:14" ht="14.15" customHeight="1" x14ac:dyDescent="0.35">
      <c r="A18" s="28" t="s">
        <v>84</v>
      </c>
      <c r="B18" s="28" t="s">
        <v>81</v>
      </c>
      <c r="C18" s="55" t="s">
        <v>82</v>
      </c>
      <c r="D18" s="56">
        <v>19174.554547853812</v>
      </c>
      <c r="E18" s="56">
        <v>19174.554547853812</v>
      </c>
      <c r="F18" s="56">
        <v>19174.554547853812</v>
      </c>
      <c r="G18" s="56">
        <v>19174.554547853812</v>
      </c>
      <c r="H18" s="56">
        <v>142.58357694458402</v>
      </c>
      <c r="I18" s="56">
        <v>142.58357694458402</v>
      </c>
      <c r="J18" s="56">
        <v>142.58357694458402</v>
      </c>
      <c r="K18" s="57" t="s">
        <v>69</v>
      </c>
      <c r="L18" s="58" t="s">
        <v>83</v>
      </c>
      <c r="M18" s="40" t="s">
        <v>74</v>
      </c>
    </row>
    <row r="19" spans="1:14" ht="14.15" customHeight="1" x14ac:dyDescent="0.35">
      <c r="B19" s="59" t="s">
        <v>85</v>
      </c>
      <c r="C19" s="55" t="s">
        <v>86</v>
      </c>
      <c r="D19" s="56"/>
      <c r="E19" s="56"/>
      <c r="F19" s="56"/>
      <c r="G19" s="56"/>
      <c r="H19" s="56">
        <v>18398</v>
      </c>
      <c r="I19" s="56">
        <v>18398</v>
      </c>
      <c r="J19" s="56">
        <v>18398</v>
      </c>
      <c r="K19" s="28" t="s">
        <v>63</v>
      </c>
      <c r="L19" s="58" t="s">
        <v>86</v>
      </c>
      <c r="M19" s="40" t="s">
        <v>74</v>
      </c>
    </row>
    <row r="20" spans="1:14" ht="14.15" customHeight="1" x14ac:dyDescent="0.35">
      <c r="B20" s="59" t="s">
        <v>85</v>
      </c>
      <c r="C20" s="55" t="s">
        <v>86</v>
      </c>
      <c r="D20" s="56"/>
      <c r="E20" s="56"/>
      <c r="F20" s="56"/>
      <c r="G20" s="56">
        <v>119343.20661840618</v>
      </c>
      <c r="H20" s="56">
        <v>119343.20661840618</v>
      </c>
      <c r="I20" s="56">
        <v>119343.20661840618</v>
      </c>
      <c r="J20" s="56">
        <v>119343.20661840618</v>
      </c>
      <c r="K20" s="28" t="s">
        <v>69</v>
      </c>
      <c r="L20" s="58" t="s">
        <v>86</v>
      </c>
      <c r="M20" s="40" t="s">
        <v>74</v>
      </c>
    </row>
    <row r="21" spans="1:14" ht="14.15" customHeight="1" x14ac:dyDescent="0.35">
      <c r="A21" s="28" t="s">
        <v>84</v>
      </c>
      <c r="B21" s="28" t="s">
        <v>84</v>
      </c>
      <c r="C21" s="55" t="s">
        <v>77</v>
      </c>
      <c r="D21" s="56">
        <v>-8394.8200043287161</v>
      </c>
      <c r="E21" s="56">
        <v>-5445.8638904927429</v>
      </c>
      <c r="F21" s="56">
        <v>-5445.8638904927429</v>
      </c>
      <c r="G21" s="56">
        <v>-5445.8638904927429</v>
      </c>
      <c r="H21" s="56">
        <v>-9738</v>
      </c>
      <c r="I21" s="56">
        <v>-9738</v>
      </c>
      <c r="J21" s="56">
        <v>-9738</v>
      </c>
      <c r="K21" s="57" t="s">
        <v>63</v>
      </c>
      <c r="L21" s="58" t="s">
        <v>73</v>
      </c>
      <c r="M21" s="40" t="s">
        <v>74</v>
      </c>
    </row>
    <row r="22" spans="1:14" ht="14.15" customHeight="1" x14ac:dyDescent="0.35">
      <c r="A22" s="28" t="s">
        <v>87</v>
      </c>
      <c r="B22" s="28" t="s">
        <v>84</v>
      </c>
      <c r="C22" s="55" t="s">
        <v>77</v>
      </c>
      <c r="D22" s="56">
        <v>-18772.983975755837</v>
      </c>
      <c r="E22" s="56">
        <v>-18772.983975755837</v>
      </c>
      <c r="F22" s="56">
        <v>-18772.983975755837</v>
      </c>
      <c r="G22" s="56">
        <v>-18772.983975755837</v>
      </c>
      <c r="H22" s="56">
        <v>-63095.202555466014</v>
      </c>
      <c r="I22" s="56">
        <v>-63095.202555466014</v>
      </c>
      <c r="J22" s="56">
        <v>-63095.202555466014</v>
      </c>
      <c r="K22" s="57" t="s">
        <v>69</v>
      </c>
      <c r="L22" s="58" t="s">
        <v>73</v>
      </c>
      <c r="M22" s="40" t="s">
        <v>74</v>
      </c>
    </row>
    <row r="23" spans="1:14" ht="14.15" customHeight="1" x14ac:dyDescent="0.35">
      <c r="A23" s="28" t="s">
        <v>87</v>
      </c>
      <c r="B23" s="60" t="s">
        <v>88</v>
      </c>
      <c r="C23" s="55" t="s">
        <v>89</v>
      </c>
      <c r="D23" s="56">
        <v>3561640.5481292848</v>
      </c>
      <c r="E23" s="56">
        <v>3761184.5612435751</v>
      </c>
      <c r="F23" s="56">
        <v>3778330</v>
      </c>
      <c r="G23" s="56">
        <v>3778330</v>
      </c>
      <c r="H23" s="58">
        <v>4995616</v>
      </c>
      <c r="I23" s="58">
        <v>4995616</v>
      </c>
      <c r="J23" s="58">
        <v>4995616</v>
      </c>
      <c r="K23" s="57" t="s">
        <v>63</v>
      </c>
      <c r="L23" s="58" t="s">
        <v>90</v>
      </c>
      <c r="M23" s="40" t="s">
        <v>65</v>
      </c>
    </row>
    <row r="24" spans="1:14" ht="14.15" customHeight="1" x14ac:dyDescent="0.35">
      <c r="A24" s="28" t="s">
        <v>91</v>
      </c>
      <c r="B24" s="60" t="s">
        <v>88</v>
      </c>
      <c r="C24" s="55" t="s">
        <v>89</v>
      </c>
      <c r="D24" s="56">
        <v>710233.44568007241</v>
      </c>
      <c r="E24" s="56">
        <v>607823</v>
      </c>
      <c r="F24" s="56">
        <v>607823</v>
      </c>
      <c r="G24" s="56">
        <v>607823</v>
      </c>
      <c r="H24" s="58">
        <v>288812</v>
      </c>
      <c r="I24" s="58">
        <v>288812</v>
      </c>
      <c r="J24" s="58">
        <v>288812</v>
      </c>
      <c r="K24" s="57" t="s">
        <v>67</v>
      </c>
      <c r="L24" s="58" t="s">
        <v>90</v>
      </c>
      <c r="M24" s="40" t="s">
        <v>65</v>
      </c>
    </row>
    <row r="25" spans="1:14" ht="14.15" customHeight="1" x14ac:dyDescent="0.35">
      <c r="A25" s="28" t="s">
        <v>87</v>
      </c>
      <c r="B25" s="60" t="s">
        <v>92</v>
      </c>
      <c r="C25" s="55" t="s">
        <v>89</v>
      </c>
      <c r="D25" s="56">
        <v>3359.0568264271756</v>
      </c>
      <c r="E25" s="56">
        <v>69333.29532174411</v>
      </c>
      <c r="F25" s="56">
        <v>69333.29532174411</v>
      </c>
      <c r="G25" s="56">
        <v>69333.29532174411</v>
      </c>
      <c r="H25" s="58">
        <v>4417.1909486811319</v>
      </c>
      <c r="I25" s="58">
        <v>4417.1909486811319</v>
      </c>
      <c r="J25" s="58">
        <v>4417.1909486811319</v>
      </c>
      <c r="K25" s="57" t="s">
        <v>67</v>
      </c>
      <c r="L25" s="58" t="s">
        <v>90</v>
      </c>
      <c r="M25" s="40" t="s">
        <v>74</v>
      </c>
    </row>
    <row r="26" spans="1:14" ht="14.15" customHeight="1" x14ac:dyDescent="0.35">
      <c r="A26" s="28" t="s">
        <v>87</v>
      </c>
      <c r="B26" s="60" t="s">
        <v>88</v>
      </c>
      <c r="C26" s="55" t="s">
        <v>89</v>
      </c>
      <c r="D26" s="56">
        <v>-330882</v>
      </c>
      <c r="E26" s="56">
        <v>-647824</v>
      </c>
      <c r="F26" s="56">
        <v>-647824</v>
      </c>
      <c r="G26" s="56">
        <v>-647824</v>
      </c>
      <c r="H26" s="58">
        <v>-773198</v>
      </c>
      <c r="I26" s="58">
        <v>-773198</v>
      </c>
      <c r="J26" s="58">
        <v>-773198</v>
      </c>
      <c r="K26" s="57" t="s">
        <v>93</v>
      </c>
      <c r="L26" s="58" t="s">
        <v>90</v>
      </c>
      <c r="M26" s="40" t="s">
        <v>65</v>
      </c>
    </row>
    <row r="27" spans="1:14" ht="14.15" customHeight="1" x14ac:dyDescent="0.35">
      <c r="A27" s="28" t="s">
        <v>87</v>
      </c>
      <c r="B27" s="60" t="s">
        <v>88</v>
      </c>
      <c r="C27" s="55" t="s">
        <v>89</v>
      </c>
      <c r="D27" s="56">
        <v>4532</v>
      </c>
      <c r="E27" s="56">
        <v>4648</v>
      </c>
      <c r="F27" s="56">
        <v>4648</v>
      </c>
      <c r="G27" s="56">
        <v>4648</v>
      </c>
      <c r="H27" s="58">
        <v>4740</v>
      </c>
      <c r="I27" s="58">
        <v>4740</v>
      </c>
      <c r="J27" s="58">
        <v>4740</v>
      </c>
      <c r="K27" s="57" t="s">
        <v>94</v>
      </c>
      <c r="L27" s="58" t="s">
        <v>90</v>
      </c>
      <c r="M27" s="40" t="s">
        <v>65</v>
      </c>
    </row>
    <row r="28" spans="1:14" ht="14.15" customHeight="1" x14ac:dyDescent="0.35">
      <c r="A28" s="28" t="s">
        <v>87</v>
      </c>
      <c r="B28" s="60" t="s">
        <v>88</v>
      </c>
      <c r="C28" s="55" t="s">
        <v>89</v>
      </c>
      <c r="D28" s="56">
        <v>27696</v>
      </c>
      <c r="E28" s="56">
        <v>25298</v>
      </c>
      <c r="F28" s="56">
        <v>25298</v>
      </c>
      <c r="G28" s="56">
        <v>25298</v>
      </c>
      <c r="H28" s="58">
        <v>-11473</v>
      </c>
      <c r="I28" s="58">
        <v>-11473</v>
      </c>
      <c r="J28" s="58">
        <v>-11473</v>
      </c>
      <c r="K28" s="57" t="s">
        <v>69</v>
      </c>
      <c r="L28" s="58" t="s">
        <v>90</v>
      </c>
      <c r="M28" s="40" t="s">
        <v>65</v>
      </c>
    </row>
    <row r="29" spans="1:14" ht="14.15" customHeight="1" x14ac:dyDescent="0.35">
      <c r="B29" s="60" t="s">
        <v>88</v>
      </c>
      <c r="C29" s="55" t="s">
        <v>89</v>
      </c>
      <c r="D29" s="56">
        <v>83781</v>
      </c>
      <c r="E29" s="56">
        <v>70144</v>
      </c>
      <c r="F29" s="56">
        <v>70144</v>
      </c>
      <c r="G29" s="56">
        <v>70144</v>
      </c>
      <c r="H29" s="58">
        <v>11161.497220758814</v>
      </c>
      <c r="I29" s="58">
        <v>11161.497220758814</v>
      </c>
      <c r="J29" s="58">
        <v>11161.497220758814</v>
      </c>
      <c r="K29" s="57" t="s">
        <v>95</v>
      </c>
      <c r="L29" s="58" t="s">
        <v>90</v>
      </c>
      <c r="M29" s="40" t="s">
        <v>65</v>
      </c>
    </row>
    <row r="30" spans="1:14" ht="13.5" customHeight="1" x14ac:dyDescent="0.35">
      <c r="A30" s="28" t="s">
        <v>96</v>
      </c>
      <c r="B30" s="60" t="s">
        <v>97</v>
      </c>
      <c r="C30" s="55" t="s">
        <v>89</v>
      </c>
      <c r="D30" s="56">
        <v>6046.2551851979697</v>
      </c>
      <c r="E30" s="56">
        <v>-48197.667760599841</v>
      </c>
      <c r="F30" s="56">
        <v>-48197.667760599841</v>
      </c>
      <c r="G30" s="56">
        <v>-48197.667760599841</v>
      </c>
      <c r="H30" s="58">
        <v>-48062.222342045898</v>
      </c>
      <c r="I30" s="58">
        <v>-48062.222342045898</v>
      </c>
      <c r="J30" s="58">
        <v>-48062.222342045898</v>
      </c>
      <c r="K30" s="57" t="s">
        <v>95</v>
      </c>
      <c r="L30" s="58" t="s">
        <v>90</v>
      </c>
      <c r="M30" s="40" t="s">
        <v>74</v>
      </c>
    </row>
    <row r="31" spans="1:14" ht="14.15" customHeight="1" x14ac:dyDescent="0.35">
      <c r="B31" s="60" t="s">
        <v>98</v>
      </c>
      <c r="C31" s="55" t="s">
        <v>89</v>
      </c>
      <c r="D31" s="56">
        <v>462137.65673589351</v>
      </c>
      <c r="E31" s="56">
        <v>557194.0704287379</v>
      </c>
      <c r="F31" s="56">
        <v>540048.63167231309</v>
      </c>
      <c r="G31" s="56">
        <v>540048.63167231309</v>
      </c>
      <c r="H31" s="58">
        <v>1079567.0568080347</v>
      </c>
      <c r="I31" s="58">
        <v>1079567.0568080347</v>
      </c>
      <c r="J31" s="58">
        <v>1079567.0568080347</v>
      </c>
      <c r="K31" s="28" t="s">
        <v>63</v>
      </c>
      <c r="L31" s="58" t="s">
        <v>90</v>
      </c>
      <c r="M31" s="40" t="s">
        <v>74</v>
      </c>
      <c r="N31" s="29"/>
    </row>
    <row r="32" spans="1:14" ht="14.15" customHeight="1" x14ac:dyDescent="0.35">
      <c r="B32" s="60" t="s">
        <v>99</v>
      </c>
      <c r="C32" s="55" t="s">
        <v>100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459077.86021180276</v>
      </c>
      <c r="K32" s="28" t="s">
        <v>63</v>
      </c>
      <c r="L32" s="58" t="s">
        <v>100</v>
      </c>
      <c r="M32" s="40" t="s">
        <v>74</v>
      </c>
      <c r="N32" s="29"/>
    </row>
    <row r="33" spans="1:14" ht="14.15" customHeight="1" x14ac:dyDescent="0.35">
      <c r="B33" s="28" t="s">
        <v>101</v>
      </c>
      <c r="C33" s="55" t="s">
        <v>89</v>
      </c>
      <c r="D33" s="56"/>
      <c r="E33" s="56">
        <v>3855.5164676486602</v>
      </c>
      <c r="F33" s="56">
        <v>3855.5164676486602</v>
      </c>
      <c r="G33" s="56">
        <v>3855.5164676486602</v>
      </c>
      <c r="H33" s="58">
        <v>2938.5027792411865</v>
      </c>
      <c r="I33" s="58">
        <v>2938.5027792411865</v>
      </c>
      <c r="J33" s="58">
        <v>2938.5027792411865</v>
      </c>
      <c r="K33" s="57" t="s">
        <v>95</v>
      </c>
      <c r="L33" s="58" t="s">
        <v>90</v>
      </c>
      <c r="M33" s="40" t="s">
        <v>65</v>
      </c>
      <c r="N33" s="29"/>
    </row>
    <row r="34" spans="1:14" ht="14.15" customHeight="1" x14ac:dyDescent="0.35">
      <c r="A34" s="28" t="s">
        <v>102</v>
      </c>
      <c r="B34" s="28" t="s">
        <v>103</v>
      </c>
      <c r="C34" s="55" t="s">
        <v>104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/>
      <c r="K34" s="28" t="s">
        <v>69</v>
      </c>
      <c r="L34" s="58"/>
      <c r="M34" s="40" t="s">
        <v>65</v>
      </c>
    </row>
    <row r="35" spans="1:14" ht="14.15" customHeight="1" x14ac:dyDescent="0.35">
      <c r="B35" s="28" t="s">
        <v>105</v>
      </c>
      <c r="C35" s="55" t="s">
        <v>106</v>
      </c>
      <c r="D35" s="56"/>
      <c r="E35" s="56"/>
      <c r="F35" s="56"/>
      <c r="G35" s="56"/>
      <c r="H35" s="56">
        <v>-3742</v>
      </c>
      <c r="I35" s="56">
        <v>-3742</v>
      </c>
      <c r="J35" s="56">
        <v>-3742</v>
      </c>
      <c r="K35" s="28" t="s">
        <v>63</v>
      </c>
      <c r="L35" s="58" t="s">
        <v>106</v>
      </c>
      <c r="M35" s="40" t="s">
        <v>65</v>
      </c>
    </row>
    <row r="36" spans="1:14" ht="14.15" customHeight="1" x14ac:dyDescent="0.35">
      <c r="B36" s="28" t="s">
        <v>105</v>
      </c>
      <c r="C36" s="55" t="s">
        <v>106</v>
      </c>
      <c r="D36" s="56"/>
      <c r="E36" s="56"/>
      <c r="F36" s="56"/>
      <c r="G36" s="56"/>
      <c r="H36" s="56">
        <v>22865.94670652083</v>
      </c>
      <c r="I36" s="56">
        <v>22865.94670652083</v>
      </c>
      <c r="J36" s="56">
        <v>22865.94670652083</v>
      </c>
      <c r="K36" s="28" t="s">
        <v>69</v>
      </c>
      <c r="L36" s="58" t="s">
        <v>106</v>
      </c>
      <c r="M36" s="40" t="s">
        <v>65</v>
      </c>
    </row>
    <row r="37" spans="1:14" ht="14.15" customHeight="1" x14ac:dyDescent="0.35">
      <c r="B37" s="28" t="s">
        <v>105</v>
      </c>
      <c r="C37" s="55" t="s">
        <v>106</v>
      </c>
      <c r="D37" s="56"/>
      <c r="E37" s="56"/>
      <c r="F37" s="56"/>
      <c r="G37" s="56"/>
      <c r="H37" s="56">
        <v>12456.603754124375</v>
      </c>
      <c r="I37" s="56">
        <v>12456.603754124375</v>
      </c>
      <c r="J37" s="56">
        <v>12456.603754124375</v>
      </c>
      <c r="K37" s="57" t="s">
        <v>95</v>
      </c>
      <c r="L37" s="58" t="s">
        <v>106</v>
      </c>
      <c r="M37" s="40" t="s">
        <v>65</v>
      </c>
    </row>
    <row r="38" spans="1:14" ht="14.15" customHeight="1" x14ac:dyDescent="0.35">
      <c r="A38" s="28" t="s">
        <v>102</v>
      </c>
      <c r="B38" s="28" t="s">
        <v>107</v>
      </c>
      <c r="C38" s="55" t="s">
        <v>78</v>
      </c>
      <c r="D38" s="56">
        <v>-5204.401779759055</v>
      </c>
      <c r="E38" s="56">
        <v>-5204.401779759055</v>
      </c>
      <c r="F38" s="56">
        <v>-5204.401779759055</v>
      </c>
      <c r="G38" s="56">
        <v>-5204.401779759055</v>
      </c>
      <c r="H38" s="56">
        <v>7542.5759767734726</v>
      </c>
      <c r="I38" s="56">
        <v>7542.5759767734726</v>
      </c>
      <c r="J38" s="56">
        <v>7542.5759767734726</v>
      </c>
      <c r="K38" s="28" t="s">
        <v>63</v>
      </c>
      <c r="L38" s="58" t="s">
        <v>78</v>
      </c>
      <c r="M38" s="40" t="s">
        <v>74</v>
      </c>
    </row>
    <row r="39" spans="1:14" ht="14.15" customHeight="1" x14ac:dyDescent="0.35">
      <c r="A39" s="28" t="s">
        <v>108</v>
      </c>
      <c r="B39" s="28" t="s">
        <v>109</v>
      </c>
      <c r="C39" s="55" t="s">
        <v>78</v>
      </c>
      <c r="D39" s="56">
        <v>159282.49303614171</v>
      </c>
      <c r="E39" s="56">
        <v>159282.49303614171</v>
      </c>
      <c r="F39" s="56">
        <v>159282.49303614171</v>
      </c>
      <c r="G39" s="56">
        <v>159282.49303614171</v>
      </c>
      <c r="H39" s="56">
        <v>-307497.12637913565</v>
      </c>
      <c r="I39" s="56">
        <v>-307497.12637913565</v>
      </c>
      <c r="J39" s="56">
        <v>-306980.69661499973</v>
      </c>
      <c r="K39" s="28" t="s">
        <v>69</v>
      </c>
      <c r="L39" s="58" t="str">
        <f>L38</f>
        <v>D.15-10-037</v>
      </c>
      <c r="M39" s="40" t="s">
        <v>74</v>
      </c>
    </row>
    <row r="40" spans="1:14" ht="14.15" customHeight="1" x14ac:dyDescent="0.35">
      <c r="A40" s="28" t="s">
        <v>110</v>
      </c>
      <c r="B40" s="28" t="s">
        <v>108</v>
      </c>
      <c r="C40" s="55" t="s">
        <v>78</v>
      </c>
      <c r="D40" s="56">
        <v>3230.0249812341499</v>
      </c>
      <c r="E40" s="56">
        <v>3230.0249812341499</v>
      </c>
      <c r="F40" s="56">
        <v>3230.0249812341499</v>
      </c>
      <c r="G40" s="56">
        <v>3230.0249812341499</v>
      </c>
      <c r="H40" s="56">
        <v>2770.5662737677217</v>
      </c>
      <c r="I40" s="56">
        <v>2770.5662737677217</v>
      </c>
      <c r="J40" s="56">
        <v>2770.5662737677217</v>
      </c>
      <c r="K40" s="28" t="s">
        <v>69</v>
      </c>
      <c r="L40" s="58" t="s">
        <v>78</v>
      </c>
      <c r="M40" s="40" t="s">
        <v>74</v>
      </c>
    </row>
    <row r="41" spans="1:14" ht="14.15" customHeight="1" x14ac:dyDescent="0.35">
      <c r="A41" s="28" t="s">
        <v>111</v>
      </c>
      <c r="B41" s="28" t="s">
        <v>110</v>
      </c>
      <c r="C41" s="55" t="s">
        <v>78</v>
      </c>
      <c r="D41" s="56">
        <v>19854.495574212935</v>
      </c>
      <c r="E41" s="56">
        <v>-8951.3608759825784</v>
      </c>
      <c r="F41" s="56">
        <v>-8951.3608759825784</v>
      </c>
      <c r="G41" s="56">
        <v>-8951.3608759825784</v>
      </c>
      <c r="H41" s="56">
        <v>-83502.675931202204</v>
      </c>
      <c r="I41" s="56">
        <v>-83502.675931202204</v>
      </c>
      <c r="J41" s="56">
        <v>-83502.675931202204</v>
      </c>
      <c r="K41" s="28" t="s">
        <v>69</v>
      </c>
      <c r="L41" s="58" t="s">
        <v>78</v>
      </c>
      <c r="M41" s="40" t="s">
        <v>74</v>
      </c>
    </row>
    <row r="42" spans="1:14" ht="14.15" customHeight="1" x14ac:dyDescent="0.35">
      <c r="B42" s="28" t="s">
        <v>111</v>
      </c>
      <c r="C42" s="55" t="s">
        <v>112</v>
      </c>
      <c r="D42" s="56">
        <v>26425.485903796871</v>
      </c>
      <c r="E42" s="56">
        <v>41729.766552047193</v>
      </c>
      <c r="F42" s="56">
        <v>41729.766552047193</v>
      </c>
      <c r="G42" s="56">
        <v>41729.766552047193</v>
      </c>
      <c r="H42" s="56">
        <v>49633.640162163945</v>
      </c>
      <c r="I42" s="56">
        <v>49633.640162163945</v>
      </c>
      <c r="J42" s="56">
        <v>49633.640162163945</v>
      </c>
      <c r="K42" s="57" t="s">
        <v>95</v>
      </c>
      <c r="L42" s="58" t="s">
        <v>78</v>
      </c>
      <c r="M42" s="40" t="s">
        <v>74</v>
      </c>
    </row>
    <row r="43" spans="1:14" ht="14.15" customHeight="1" x14ac:dyDescent="0.35">
      <c r="B43" s="28" t="s">
        <v>113</v>
      </c>
      <c r="C43" s="55" t="s">
        <v>114</v>
      </c>
      <c r="D43" s="56">
        <v>20765.627799086702</v>
      </c>
      <c r="E43" s="56">
        <v>20765.627799086702</v>
      </c>
      <c r="F43" s="56">
        <v>20765.627799086702</v>
      </c>
      <c r="G43" s="56">
        <v>0</v>
      </c>
      <c r="H43" s="56">
        <v>0</v>
      </c>
      <c r="I43" s="56">
        <v>0</v>
      </c>
      <c r="J43" s="56">
        <v>0</v>
      </c>
      <c r="K43" s="57" t="s">
        <v>95</v>
      </c>
      <c r="L43" s="58"/>
      <c r="M43" s="40" t="s">
        <v>74</v>
      </c>
    </row>
    <row r="44" spans="1:14" ht="14.15" customHeight="1" x14ac:dyDescent="0.35">
      <c r="B44" s="59" t="s">
        <v>115</v>
      </c>
      <c r="C44" s="55" t="s">
        <v>116</v>
      </c>
      <c r="D44" s="56">
        <v>2189.2149060761076</v>
      </c>
      <c r="E44" s="56">
        <v>2189.2149060761076</v>
      </c>
      <c r="F44" s="56">
        <v>2189.2149060761076</v>
      </c>
      <c r="G44" s="56">
        <v>2189.2149060761076</v>
      </c>
      <c r="H44" s="56">
        <v>0</v>
      </c>
      <c r="I44" s="56">
        <v>0</v>
      </c>
      <c r="J44" s="56">
        <v>0</v>
      </c>
      <c r="K44" s="28" t="s">
        <v>63</v>
      </c>
      <c r="L44" s="58" t="s">
        <v>117</v>
      </c>
      <c r="M44" s="40" t="s">
        <v>65</v>
      </c>
    </row>
    <row r="45" spans="1:14" ht="14.15" customHeight="1" x14ac:dyDescent="0.35">
      <c r="B45" s="59" t="s">
        <v>115</v>
      </c>
      <c r="C45" s="55" t="s">
        <v>117</v>
      </c>
      <c r="D45" s="56">
        <v>4676.7293028184749</v>
      </c>
      <c r="E45" s="56">
        <v>6656.6289730711396</v>
      </c>
      <c r="F45" s="56">
        <v>6656.6289730711396</v>
      </c>
      <c r="G45" s="56">
        <v>6656.6289730711396</v>
      </c>
      <c r="H45" s="56">
        <v>1979.8996702526647</v>
      </c>
      <c r="I45" s="56">
        <v>1979.8996702526647</v>
      </c>
      <c r="J45" s="56">
        <v>1979.8996702526647</v>
      </c>
      <c r="K45" s="28" t="s">
        <v>69</v>
      </c>
      <c r="L45" s="58" t="s">
        <v>117</v>
      </c>
      <c r="M45" s="40" t="s">
        <v>65</v>
      </c>
    </row>
    <row r="46" spans="1:14" ht="14.15" customHeight="1" x14ac:dyDescent="0.35">
      <c r="B46" s="59" t="s">
        <v>115</v>
      </c>
      <c r="C46" s="55" t="s">
        <v>117</v>
      </c>
      <c r="D46" s="56">
        <v>5460</v>
      </c>
      <c r="E46" s="56">
        <v>10010.728669816845</v>
      </c>
      <c r="F46" s="56">
        <v>10010.728669816845</v>
      </c>
      <c r="G46" s="56">
        <v>10010.728669816845</v>
      </c>
      <c r="H46" s="56">
        <v>10010.728669816845</v>
      </c>
      <c r="I46" s="56">
        <v>10010.728669816845</v>
      </c>
      <c r="J46" s="56">
        <v>10010.728669816845</v>
      </c>
      <c r="K46" s="57" t="s">
        <v>95</v>
      </c>
      <c r="L46" s="58" t="s">
        <v>117</v>
      </c>
      <c r="M46" s="40" t="s">
        <v>65</v>
      </c>
    </row>
    <row r="47" spans="1:14" ht="14.15" customHeight="1" x14ac:dyDescent="0.35">
      <c r="B47" s="59" t="s">
        <v>118</v>
      </c>
      <c r="C47" s="55" t="s">
        <v>119</v>
      </c>
      <c r="D47" s="56"/>
      <c r="E47" s="56">
        <v>84906</v>
      </c>
      <c r="F47" s="56">
        <v>84906</v>
      </c>
      <c r="G47" s="56">
        <v>84906</v>
      </c>
      <c r="H47" s="56">
        <v>86303</v>
      </c>
      <c r="I47" s="56">
        <v>84963</v>
      </c>
      <c r="J47" s="56">
        <v>84963</v>
      </c>
      <c r="K47" s="28" t="s">
        <v>69</v>
      </c>
      <c r="L47" s="58" t="s">
        <v>120</v>
      </c>
      <c r="M47" s="40" t="s">
        <v>65</v>
      </c>
    </row>
    <row r="48" spans="1:14" ht="14.15" customHeight="1" x14ac:dyDescent="0.35">
      <c r="B48" s="59" t="s">
        <v>121</v>
      </c>
      <c r="C48" s="55" t="s">
        <v>122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28" t="s">
        <v>69</v>
      </c>
      <c r="L48" s="58"/>
      <c r="M48" s="40" t="s">
        <v>65</v>
      </c>
    </row>
    <row r="49" spans="1:13" ht="14.15" customHeight="1" x14ac:dyDescent="0.35">
      <c r="B49" s="59" t="s">
        <v>123</v>
      </c>
      <c r="C49" s="55" t="s">
        <v>124</v>
      </c>
      <c r="D49" s="56"/>
      <c r="E49" s="56">
        <v>135161.69012109609</v>
      </c>
      <c r="F49" s="56">
        <v>135161.69012109609</v>
      </c>
      <c r="G49" s="56">
        <v>135161.69012109609</v>
      </c>
      <c r="H49" s="56">
        <v>135161.69012109609</v>
      </c>
      <c r="I49" s="56">
        <v>135161.69012109609</v>
      </c>
      <c r="J49" s="56">
        <v>135161.69012109609</v>
      </c>
      <c r="K49" s="28" t="s">
        <v>69</v>
      </c>
      <c r="L49" s="58" t="s">
        <v>124</v>
      </c>
      <c r="M49" s="40" t="s">
        <v>65</v>
      </c>
    </row>
    <row r="50" spans="1:13" ht="14.15" customHeight="1" x14ac:dyDescent="0.35">
      <c r="B50" s="59" t="s">
        <v>125</v>
      </c>
      <c r="C50" s="55" t="s">
        <v>126</v>
      </c>
      <c r="D50" s="56"/>
      <c r="E50" s="56"/>
      <c r="F50" s="56"/>
      <c r="G50" s="56">
        <v>135415.57954872175</v>
      </c>
      <c r="H50" s="56">
        <v>135415.57954872175</v>
      </c>
      <c r="I50" s="56">
        <v>135415.57954872175</v>
      </c>
      <c r="J50" s="56">
        <v>135415.57954872175</v>
      </c>
      <c r="K50" s="28" t="s">
        <v>69</v>
      </c>
      <c r="L50" s="58" t="s">
        <v>126</v>
      </c>
      <c r="M50" s="40" t="s">
        <v>65</v>
      </c>
    </row>
    <row r="51" spans="1:13" ht="14.15" customHeight="1" x14ac:dyDescent="0.35">
      <c r="B51" s="59" t="s">
        <v>127</v>
      </c>
      <c r="C51" s="55" t="s">
        <v>128</v>
      </c>
      <c r="D51" s="56"/>
      <c r="E51" s="56"/>
      <c r="F51" s="56"/>
      <c r="G51" s="56">
        <v>26556.155303815507</v>
      </c>
      <c r="H51" s="56">
        <v>26556.155303815507</v>
      </c>
      <c r="I51" s="56">
        <v>26556.155303815507</v>
      </c>
      <c r="J51" s="56">
        <v>26556.155303815507</v>
      </c>
      <c r="K51" s="28" t="s">
        <v>69</v>
      </c>
      <c r="L51" s="58" t="s">
        <v>128</v>
      </c>
      <c r="M51" s="40" t="s">
        <v>65</v>
      </c>
    </row>
    <row r="52" spans="1:13" ht="14.15" customHeight="1" x14ac:dyDescent="0.35">
      <c r="B52" s="59" t="s">
        <v>129</v>
      </c>
      <c r="C52" s="55" t="s">
        <v>130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28" t="s">
        <v>69</v>
      </c>
      <c r="L52" s="58"/>
      <c r="M52" s="40" t="s">
        <v>65</v>
      </c>
    </row>
    <row r="53" spans="1:13" ht="14.15" customHeight="1" x14ac:dyDescent="0.35">
      <c r="B53" s="59" t="s">
        <v>131</v>
      </c>
      <c r="C53" s="55" t="s">
        <v>132</v>
      </c>
      <c r="D53" s="56">
        <v>11737.630855592281</v>
      </c>
      <c r="E53" s="56">
        <v>11737.630855592281</v>
      </c>
      <c r="F53" s="56">
        <v>11737.630855592281</v>
      </c>
      <c r="G53" s="56">
        <v>11737.630855592281</v>
      </c>
      <c r="H53" s="56">
        <v>14300.599521956839</v>
      </c>
      <c r="I53" s="56">
        <v>14300.599521956839</v>
      </c>
      <c r="J53" s="56">
        <v>14300.599521956839</v>
      </c>
      <c r="K53" s="28" t="s">
        <v>69</v>
      </c>
      <c r="L53" s="58" t="s">
        <v>78</v>
      </c>
      <c r="M53" s="40" t="s">
        <v>65</v>
      </c>
    </row>
    <row r="54" spans="1:13" ht="13.5" customHeight="1" x14ac:dyDescent="0.35">
      <c r="B54" s="59" t="s">
        <v>133</v>
      </c>
      <c r="C54" s="55" t="s">
        <v>134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28" t="s">
        <v>69</v>
      </c>
      <c r="L54" s="58"/>
      <c r="M54" s="40" t="s">
        <v>65</v>
      </c>
    </row>
    <row r="55" spans="1:13" ht="13.5" customHeight="1" x14ac:dyDescent="0.35">
      <c r="B55" s="59" t="s">
        <v>135</v>
      </c>
      <c r="C55" s="55"/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214140.32573293196</v>
      </c>
      <c r="K55" s="28" t="s">
        <v>69</v>
      </c>
      <c r="L55" s="58" t="s">
        <v>136</v>
      </c>
      <c r="M55" s="40" t="s">
        <v>65</v>
      </c>
    </row>
    <row r="56" spans="1:13" ht="14.15" customHeight="1" x14ac:dyDescent="0.35">
      <c r="B56" s="59" t="s">
        <v>137</v>
      </c>
      <c r="C56" s="61" t="s">
        <v>138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28" t="s">
        <v>69</v>
      </c>
      <c r="L56" s="58"/>
      <c r="M56" s="40" t="s">
        <v>65</v>
      </c>
    </row>
    <row r="57" spans="1:13" ht="14.15" customHeight="1" x14ac:dyDescent="0.35">
      <c r="B57" s="59" t="s">
        <v>139</v>
      </c>
      <c r="C57" s="61"/>
      <c r="D57" s="56"/>
      <c r="E57" s="56"/>
      <c r="F57" s="56"/>
      <c r="G57" s="56"/>
      <c r="H57" s="56">
        <v>1460.8669493265006</v>
      </c>
      <c r="I57" s="56">
        <v>1460.8669493265006</v>
      </c>
      <c r="J57" s="56">
        <v>1460.8669493265006</v>
      </c>
      <c r="K57" s="28" t="s">
        <v>69</v>
      </c>
      <c r="L57" s="58" t="s">
        <v>140</v>
      </c>
      <c r="M57" s="40" t="s">
        <v>65</v>
      </c>
    </row>
    <row r="58" spans="1:13" ht="14.15" customHeight="1" x14ac:dyDescent="0.35">
      <c r="B58" s="59" t="s">
        <v>141</v>
      </c>
      <c r="C58" s="61"/>
      <c r="D58" s="56"/>
      <c r="E58" s="56"/>
      <c r="F58" s="56"/>
      <c r="G58" s="56"/>
      <c r="H58" s="56">
        <v>201345.19514348207</v>
      </c>
      <c r="I58" s="56">
        <v>201345.19514348207</v>
      </c>
      <c r="J58" s="56">
        <v>201345.19514348207</v>
      </c>
      <c r="K58" s="28" t="s">
        <v>69</v>
      </c>
      <c r="L58" s="58" t="s">
        <v>142</v>
      </c>
      <c r="M58" s="40" t="s">
        <v>65</v>
      </c>
    </row>
    <row r="59" spans="1:13" ht="14.15" customHeight="1" x14ac:dyDescent="0.35">
      <c r="B59" s="59" t="s">
        <v>143</v>
      </c>
      <c r="C59" s="61"/>
      <c r="D59" s="56"/>
      <c r="E59" s="56"/>
      <c r="F59" s="56"/>
      <c r="G59" s="56"/>
      <c r="H59" s="56"/>
      <c r="I59" s="56"/>
      <c r="J59" s="56">
        <v>38155.50099652254</v>
      </c>
      <c r="K59" s="28" t="s">
        <v>69</v>
      </c>
      <c r="L59" s="58" t="s">
        <v>144</v>
      </c>
      <c r="M59" s="40" t="s">
        <v>65</v>
      </c>
    </row>
    <row r="60" spans="1:13" x14ac:dyDescent="0.35">
      <c r="A60" s="28" t="s">
        <v>145</v>
      </c>
      <c r="B60" s="28" t="s">
        <v>146</v>
      </c>
      <c r="C60" s="61" t="s">
        <v>147</v>
      </c>
      <c r="D60" s="56">
        <v>19434.772000000001</v>
      </c>
      <c r="E60" s="56">
        <v>19434.772000000001</v>
      </c>
      <c r="F60" s="56">
        <v>19733.342235864107</v>
      </c>
      <c r="G60" s="56">
        <v>19733.342235864107</v>
      </c>
      <c r="H60" s="56">
        <v>19256.772000000001</v>
      </c>
      <c r="I60" s="56">
        <v>19256.772000000001</v>
      </c>
      <c r="J60" s="56">
        <v>19256.772000000001</v>
      </c>
      <c r="K60" s="57" t="s">
        <v>148</v>
      </c>
      <c r="L60" s="58" t="s">
        <v>147</v>
      </c>
      <c r="M60" s="40" t="s">
        <v>65</v>
      </c>
    </row>
    <row r="61" spans="1:13" x14ac:dyDescent="0.35">
      <c r="A61" s="28" t="s">
        <v>145</v>
      </c>
      <c r="B61" s="28" t="s">
        <v>149</v>
      </c>
      <c r="C61" s="61" t="s">
        <v>150</v>
      </c>
      <c r="D61" s="56"/>
      <c r="E61" s="56"/>
      <c r="F61" s="56">
        <v>31732.126</v>
      </c>
      <c r="G61" s="56">
        <v>31732.126</v>
      </c>
      <c r="H61" s="56">
        <v>31732.126</v>
      </c>
      <c r="I61" s="56">
        <v>31732.126</v>
      </c>
      <c r="J61" s="56">
        <v>31732.126</v>
      </c>
      <c r="K61" s="57" t="s">
        <v>148</v>
      </c>
      <c r="L61" s="58" t="s">
        <v>150</v>
      </c>
      <c r="M61" s="40" t="s">
        <v>65</v>
      </c>
    </row>
    <row r="62" spans="1:13" x14ac:dyDescent="0.35">
      <c r="A62" s="28" t="s">
        <v>145</v>
      </c>
      <c r="B62" s="28" t="s">
        <v>151</v>
      </c>
      <c r="C62" s="61"/>
      <c r="D62" s="56"/>
      <c r="E62" s="56"/>
      <c r="F62" s="56"/>
      <c r="G62" s="56"/>
      <c r="H62" s="56"/>
      <c r="I62" s="56"/>
      <c r="J62" s="56">
        <v>55255.381999999998</v>
      </c>
      <c r="K62" s="57" t="s">
        <v>148</v>
      </c>
      <c r="L62" s="58" t="s">
        <v>152</v>
      </c>
      <c r="M62" s="40" t="s">
        <v>65</v>
      </c>
    </row>
    <row r="63" spans="1:13" ht="16" x14ac:dyDescent="0.5">
      <c r="B63" s="28" t="s">
        <v>153</v>
      </c>
      <c r="C63" s="61" t="s">
        <v>154</v>
      </c>
      <c r="D63" s="62">
        <v>0</v>
      </c>
      <c r="E63" s="62">
        <v>0</v>
      </c>
      <c r="F63" s="62">
        <v>0</v>
      </c>
      <c r="G63" s="62">
        <v>0</v>
      </c>
      <c r="H63" s="63"/>
      <c r="I63" s="63"/>
      <c r="J63" s="63"/>
      <c r="K63" s="28" t="s">
        <v>69</v>
      </c>
      <c r="L63" s="58" t="s">
        <v>154</v>
      </c>
      <c r="M63" s="40" t="s">
        <v>65</v>
      </c>
    </row>
    <row r="64" spans="1:13" ht="14.15" customHeight="1" x14ac:dyDescent="0.35">
      <c r="A64" s="36" t="s">
        <v>155</v>
      </c>
      <c r="B64" s="36" t="s">
        <v>156</v>
      </c>
      <c r="C64" s="61"/>
      <c r="D64" s="56">
        <f t="shared" ref="D64:J64" si="0">SUM(D9:D63)</f>
        <v>12363911.670583665</v>
      </c>
      <c r="E64" s="56">
        <f t="shared" si="0"/>
        <v>12454872.182500951</v>
      </c>
      <c r="F64" s="56">
        <f t="shared" si="0"/>
        <v>12486902.878736814</v>
      </c>
      <c r="G64" s="56">
        <f t="shared" si="0"/>
        <v>12747452.192408672</v>
      </c>
      <c r="H64" s="56">
        <f t="shared" si="0"/>
        <v>14145181.232296228</v>
      </c>
      <c r="I64" s="56">
        <f t="shared" si="0"/>
        <v>14054066.232296228</v>
      </c>
      <c r="J64" s="56">
        <f t="shared" si="0"/>
        <v>14751462.731001621</v>
      </c>
      <c r="L64" s="58"/>
      <c r="M64" s="40"/>
    </row>
    <row r="65" spans="1:13" ht="14.15" customHeight="1" x14ac:dyDescent="0.35">
      <c r="A65" s="28" t="s">
        <v>157</v>
      </c>
      <c r="B65" s="36" t="s">
        <v>155</v>
      </c>
      <c r="C65" s="61"/>
      <c r="D65" s="56"/>
      <c r="E65" s="56"/>
      <c r="F65" s="56"/>
      <c r="G65" s="56"/>
      <c r="H65" s="56"/>
      <c r="I65" s="56"/>
      <c r="J65" s="56"/>
      <c r="L65" s="58"/>
      <c r="M65" s="40"/>
    </row>
    <row r="66" spans="1:13" ht="14.15" customHeight="1" x14ac:dyDescent="0.35">
      <c r="A66" s="28" t="s">
        <v>158</v>
      </c>
      <c r="B66" s="28" t="s">
        <v>157</v>
      </c>
      <c r="C66" s="61" t="s">
        <v>159</v>
      </c>
      <c r="D66" s="56">
        <v>5987.2246923217717</v>
      </c>
      <c r="E66" s="56">
        <v>5987.2246923217717</v>
      </c>
      <c r="F66" s="56">
        <v>5987.2246923217717</v>
      </c>
      <c r="G66" s="56">
        <v>5987.2246923217717</v>
      </c>
      <c r="H66" s="64">
        <v>4649.4273155371566</v>
      </c>
      <c r="I66" s="64">
        <v>4649.4273155371566</v>
      </c>
      <c r="J66" s="64">
        <v>4649.4273155371566</v>
      </c>
      <c r="K66" s="57" t="s">
        <v>63</v>
      </c>
      <c r="L66" s="58" t="s">
        <v>159</v>
      </c>
      <c r="M66" s="40" t="s">
        <v>65</v>
      </c>
    </row>
    <row r="67" spans="1:13" ht="14.15" customHeight="1" x14ac:dyDescent="0.35">
      <c r="B67" s="65" t="s">
        <v>160</v>
      </c>
      <c r="C67" s="61" t="s">
        <v>161</v>
      </c>
      <c r="D67" s="56">
        <v>22071.243613755287</v>
      </c>
      <c r="E67" s="56">
        <v>22071.243613755287</v>
      </c>
      <c r="F67" s="56">
        <v>22357.408887852056</v>
      </c>
      <c r="G67" s="56">
        <v>22357.408887852056</v>
      </c>
      <c r="H67" s="56">
        <v>23987.969550688693</v>
      </c>
      <c r="I67" s="56">
        <v>23987.969550688693</v>
      </c>
      <c r="J67" s="56">
        <v>23987.969550688693</v>
      </c>
      <c r="K67" s="57" t="s">
        <v>69</v>
      </c>
      <c r="L67" s="58" t="s">
        <v>159</v>
      </c>
      <c r="M67" s="40" t="s">
        <v>65</v>
      </c>
    </row>
    <row r="68" spans="1:13" ht="14.15" customHeight="1" x14ac:dyDescent="0.35">
      <c r="B68" s="28" t="s">
        <v>162</v>
      </c>
      <c r="C68" s="61" t="s">
        <v>163</v>
      </c>
      <c r="D68" s="56">
        <v>123033.87772147726</v>
      </c>
      <c r="E68" s="56">
        <v>123033.87772147726</v>
      </c>
      <c r="F68" s="56">
        <v>318470.22516050027</v>
      </c>
      <c r="G68" s="56">
        <v>318470.22516050027</v>
      </c>
      <c r="H68" s="56">
        <v>415373.55387946073</v>
      </c>
      <c r="I68" s="56">
        <v>415373.55387946073</v>
      </c>
      <c r="J68" s="56">
        <v>415373.55387946073</v>
      </c>
      <c r="K68" s="28" t="s">
        <v>95</v>
      </c>
      <c r="L68" s="58" t="s">
        <v>164</v>
      </c>
      <c r="M68" s="40" t="s">
        <v>65</v>
      </c>
    </row>
    <row r="69" spans="1:13" ht="14.15" customHeight="1" x14ac:dyDescent="0.35">
      <c r="B69" s="28" t="s">
        <v>165</v>
      </c>
      <c r="C69" s="61" t="s">
        <v>166</v>
      </c>
      <c r="D69" s="56"/>
      <c r="E69" s="56"/>
      <c r="F69" s="56">
        <v>13663.633449585868</v>
      </c>
      <c r="G69" s="56">
        <v>13663.633449585868</v>
      </c>
      <c r="H69" s="56">
        <v>47007.449397788943</v>
      </c>
      <c r="I69" s="56">
        <v>47007.449397788943</v>
      </c>
      <c r="J69" s="56">
        <v>47007.449397788943</v>
      </c>
      <c r="K69" s="28" t="s">
        <v>95</v>
      </c>
      <c r="L69" s="58" t="s">
        <v>166</v>
      </c>
      <c r="M69" s="40" t="s">
        <v>65</v>
      </c>
    </row>
    <row r="70" spans="1:13" ht="14.15" customHeight="1" x14ac:dyDescent="0.35">
      <c r="B70" s="28" t="s">
        <v>167</v>
      </c>
      <c r="C70" s="61"/>
      <c r="D70" s="56"/>
      <c r="E70" s="56"/>
      <c r="F70" s="56"/>
      <c r="G70" s="56"/>
      <c r="H70" s="56">
        <v>14055.467526308497</v>
      </c>
      <c r="I70" s="56">
        <v>14055.467526308497</v>
      </c>
      <c r="J70" s="56">
        <v>14055.467526308497</v>
      </c>
      <c r="K70" s="28" t="s">
        <v>95</v>
      </c>
      <c r="L70" s="58" t="s">
        <v>168</v>
      </c>
      <c r="M70" s="40" t="s">
        <v>65</v>
      </c>
    </row>
    <row r="71" spans="1:13" ht="14.15" customHeight="1" x14ac:dyDescent="0.35">
      <c r="B71" s="28" t="s">
        <v>169</v>
      </c>
      <c r="C71" s="61"/>
      <c r="D71" s="56"/>
      <c r="E71" s="56"/>
      <c r="F71" s="56"/>
      <c r="G71" s="56"/>
      <c r="H71" s="56"/>
      <c r="I71" s="56"/>
      <c r="J71" s="56">
        <v>5055.9235706145673</v>
      </c>
      <c r="K71" s="28" t="s">
        <v>95</v>
      </c>
      <c r="L71" s="58" t="s">
        <v>170</v>
      </c>
      <c r="M71" s="40" t="s">
        <v>65</v>
      </c>
    </row>
    <row r="72" spans="1:13" ht="14.15" customHeight="1" x14ac:dyDescent="0.35">
      <c r="B72" s="28" t="s">
        <v>171</v>
      </c>
      <c r="C72" s="61"/>
      <c r="D72" s="56"/>
      <c r="E72" s="56"/>
      <c r="F72" s="56"/>
      <c r="G72" s="56"/>
      <c r="H72" s="56">
        <v>549.40282464338043</v>
      </c>
      <c r="I72" s="56">
        <v>549.40282464338043</v>
      </c>
      <c r="J72" s="56">
        <v>549.40282464338043</v>
      </c>
      <c r="K72" s="28" t="s">
        <v>95</v>
      </c>
      <c r="L72" s="58" t="s">
        <v>172</v>
      </c>
      <c r="M72" s="40" t="s">
        <v>65</v>
      </c>
    </row>
    <row r="73" spans="1:13" ht="14.15" customHeight="1" x14ac:dyDescent="0.35">
      <c r="B73" s="28" t="s">
        <v>173</v>
      </c>
      <c r="C73" s="61"/>
      <c r="D73" s="56"/>
      <c r="E73" s="56"/>
      <c r="F73" s="56"/>
      <c r="G73" s="56"/>
      <c r="H73" s="56">
        <v>6441</v>
      </c>
      <c r="I73" s="56">
        <v>6441</v>
      </c>
      <c r="J73" s="56">
        <v>6441</v>
      </c>
      <c r="K73" s="28" t="s">
        <v>95</v>
      </c>
      <c r="L73" s="58" t="s">
        <v>174</v>
      </c>
      <c r="M73" s="40" t="s">
        <v>65</v>
      </c>
    </row>
    <row r="74" spans="1:13" ht="14.15" customHeight="1" x14ac:dyDescent="0.35">
      <c r="B74" s="28" t="s">
        <v>175</v>
      </c>
      <c r="C74" s="61" t="s">
        <v>176</v>
      </c>
      <c r="D74" s="56"/>
      <c r="E74" s="56">
        <v>25700.148339297579</v>
      </c>
      <c r="F74" s="56">
        <v>25700.148339297579</v>
      </c>
      <c r="G74" s="56">
        <v>25700.148339297579</v>
      </c>
      <c r="H74" s="56">
        <v>25700.148339297579</v>
      </c>
      <c r="I74" s="56">
        <v>25700.148339297579</v>
      </c>
      <c r="J74" s="56">
        <v>25700.148339297579</v>
      </c>
      <c r="K74" s="28" t="s">
        <v>95</v>
      </c>
      <c r="L74" s="58" t="s">
        <v>176</v>
      </c>
      <c r="M74" s="40" t="s">
        <v>65</v>
      </c>
    </row>
    <row r="75" spans="1:13" ht="14.15" customHeight="1" x14ac:dyDescent="0.35">
      <c r="B75" s="28" t="s">
        <v>177</v>
      </c>
      <c r="C75" s="61" t="s">
        <v>178</v>
      </c>
      <c r="D75" s="56"/>
      <c r="E75" s="56">
        <v>23524.88576140692</v>
      </c>
      <c r="F75" s="56">
        <v>23524.88576140692</v>
      </c>
      <c r="G75" s="56">
        <v>23524.88576140692</v>
      </c>
      <c r="H75" s="56">
        <v>0</v>
      </c>
      <c r="I75" s="56">
        <v>0</v>
      </c>
      <c r="J75" s="56">
        <v>0</v>
      </c>
      <c r="K75" s="28" t="s">
        <v>95</v>
      </c>
      <c r="L75" s="58" t="s">
        <v>178</v>
      </c>
      <c r="M75" s="40" t="s">
        <v>65</v>
      </c>
    </row>
    <row r="76" spans="1:13" ht="14.15" customHeight="1" x14ac:dyDescent="0.35">
      <c r="A76" s="28" t="s">
        <v>179</v>
      </c>
      <c r="B76" s="28" t="s">
        <v>180</v>
      </c>
      <c r="C76" s="61" t="s">
        <v>181</v>
      </c>
      <c r="D76" s="56">
        <v>100678.90233876913</v>
      </c>
      <c r="E76" s="56">
        <v>100678.90233876913</v>
      </c>
      <c r="F76" s="56">
        <v>88094.039167228708</v>
      </c>
      <c r="G76" s="56">
        <v>88094.039167228708</v>
      </c>
      <c r="H76" s="56">
        <v>75509.177006873026</v>
      </c>
      <c r="I76" s="56">
        <v>75509.177006873026</v>
      </c>
      <c r="J76" s="56">
        <v>75509.177006873026</v>
      </c>
      <c r="K76" s="28" t="s">
        <v>95</v>
      </c>
      <c r="L76" s="58" t="s">
        <v>182</v>
      </c>
      <c r="M76" s="40" t="s">
        <v>65</v>
      </c>
    </row>
    <row r="77" spans="1:13" ht="13.4" customHeight="1" x14ac:dyDescent="0.35">
      <c r="A77" s="28" t="s">
        <v>183</v>
      </c>
      <c r="B77" s="28" t="s">
        <v>184</v>
      </c>
      <c r="C77" s="61" t="s">
        <v>185</v>
      </c>
      <c r="D77" s="56">
        <v>19267</v>
      </c>
      <c r="E77" s="56">
        <v>19267</v>
      </c>
      <c r="F77" s="56">
        <v>19267</v>
      </c>
      <c r="G77" s="56">
        <v>19267</v>
      </c>
      <c r="H77" s="56">
        <v>30457</v>
      </c>
      <c r="I77" s="56">
        <v>30254</v>
      </c>
      <c r="J77" s="56">
        <v>30254</v>
      </c>
      <c r="K77" s="57" t="s">
        <v>69</v>
      </c>
      <c r="L77" s="58" t="s">
        <v>186</v>
      </c>
      <c r="M77" s="40" t="s">
        <v>65</v>
      </c>
    </row>
    <row r="78" spans="1:13" ht="15" customHeight="1" x14ac:dyDescent="0.35">
      <c r="B78" s="28" t="s">
        <v>187</v>
      </c>
      <c r="C78" s="61" t="s">
        <v>188</v>
      </c>
      <c r="D78" s="56">
        <v>12881</v>
      </c>
      <c r="E78" s="56">
        <v>12881</v>
      </c>
      <c r="F78" s="56">
        <v>12881</v>
      </c>
      <c r="G78" s="56">
        <v>12881</v>
      </c>
      <c r="H78" s="56">
        <v>15772</v>
      </c>
      <c r="I78" s="56">
        <v>15678</v>
      </c>
      <c r="J78" s="56">
        <v>15678</v>
      </c>
      <c r="K78" s="57" t="s">
        <v>69</v>
      </c>
      <c r="L78" s="58" t="s">
        <v>189</v>
      </c>
      <c r="M78" s="40" t="s">
        <v>65</v>
      </c>
    </row>
    <row r="79" spans="1:13" ht="14.15" customHeight="1" x14ac:dyDescent="0.35">
      <c r="A79" s="59"/>
      <c r="B79" s="59" t="s">
        <v>190</v>
      </c>
      <c r="C79" s="61" t="s">
        <v>191</v>
      </c>
      <c r="D79" s="56">
        <v>59430.94164554133</v>
      </c>
      <c r="E79" s="56">
        <v>59430.94164554133</v>
      </c>
      <c r="F79" s="56">
        <v>59430.94164554133</v>
      </c>
      <c r="G79" s="56">
        <v>59430.94164554133</v>
      </c>
      <c r="H79" s="56">
        <v>61811.100583554697</v>
      </c>
      <c r="I79" s="56">
        <v>61811.100583554697</v>
      </c>
      <c r="J79" s="56">
        <v>61811.100583554697</v>
      </c>
      <c r="K79" s="28" t="s">
        <v>95</v>
      </c>
      <c r="L79" s="58" t="s">
        <v>192</v>
      </c>
      <c r="M79" s="40" t="s">
        <v>65</v>
      </c>
    </row>
    <row r="80" spans="1:13" ht="14.15" customHeight="1" x14ac:dyDescent="0.35">
      <c r="A80" s="59" t="s">
        <v>193</v>
      </c>
      <c r="B80" s="59" t="s">
        <v>194</v>
      </c>
      <c r="C80" s="61" t="s">
        <v>191</v>
      </c>
      <c r="D80" s="56">
        <v>10221.59708536118</v>
      </c>
      <c r="E80" s="56">
        <v>10221.59708536118</v>
      </c>
      <c r="F80" s="56">
        <v>10221.59708536118</v>
      </c>
      <c r="G80" s="56">
        <v>10221.59708536118</v>
      </c>
      <c r="H80" s="56">
        <v>10644.408805800966</v>
      </c>
      <c r="I80" s="56">
        <v>10644.408805800966</v>
      </c>
      <c r="J80" s="56">
        <v>10644.408805800966</v>
      </c>
      <c r="K80" s="28" t="s">
        <v>95</v>
      </c>
      <c r="L80" s="58" t="s">
        <v>191</v>
      </c>
      <c r="M80" s="40" t="s">
        <v>65</v>
      </c>
    </row>
    <row r="81" spans="1:13" ht="14.15" customHeight="1" x14ac:dyDescent="0.35">
      <c r="A81" s="28" t="s">
        <v>195</v>
      </c>
      <c r="B81" s="59" t="s">
        <v>193</v>
      </c>
      <c r="C81" s="61" t="s">
        <v>196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28" t="s">
        <v>95</v>
      </c>
      <c r="L81" s="58"/>
      <c r="M81" s="40" t="s">
        <v>65</v>
      </c>
    </row>
    <row r="82" spans="1:13" x14ac:dyDescent="0.35">
      <c r="A82" s="28" t="s">
        <v>197</v>
      </c>
      <c r="B82" s="28" t="s">
        <v>195</v>
      </c>
      <c r="C82" s="61" t="s">
        <v>198</v>
      </c>
      <c r="D82" s="56">
        <v>61508.343790668587</v>
      </c>
      <c r="E82" s="56">
        <v>75098.362993066301</v>
      </c>
      <c r="F82" s="56">
        <v>75098.362993066301</v>
      </c>
      <c r="G82" s="56">
        <v>75098.362993066301</v>
      </c>
      <c r="H82" s="56">
        <v>76885.429738335733</v>
      </c>
      <c r="I82" s="56">
        <v>76885.429738335733</v>
      </c>
      <c r="J82" s="56">
        <v>76885.429738335733</v>
      </c>
      <c r="K82" s="28" t="s">
        <v>95</v>
      </c>
      <c r="L82" s="58" t="s">
        <v>199</v>
      </c>
      <c r="M82" s="40" t="s">
        <v>65</v>
      </c>
    </row>
    <row r="83" spans="1:13" x14ac:dyDescent="0.35">
      <c r="A83" s="28" t="s">
        <v>200</v>
      </c>
      <c r="B83" s="28" t="s">
        <v>197</v>
      </c>
      <c r="C83" s="61" t="s">
        <v>201</v>
      </c>
      <c r="D83" s="56">
        <v>56626.343990883157</v>
      </c>
      <c r="E83" s="56">
        <v>56626.343990883157</v>
      </c>
      <c r="F83" s="56">
        <v>56626.343990883157</v>
      </c>
      <c r="G83" s="56">
        <v>56626.343990883157</v>
      </c>
      <c r="H83" s="56">
        <v>56626.343990883157</v>
      </c>
      <c r="I83" s="56">
        <v>56626.343990883157</v>
      </c>
      <c r="J83" s="56">
        <v>56626.343990883157</v>
      </c>
      <c r="K83" s="28" t="s">
        <v>95</v>
      </c>
      <c r="L83" s="58" t="s">
        <v>201</v>
      </c>
      <c r="M83" s="40" t="s">
        <v>65</v>
      </c>
    </row>
    <row r="84" spans="1:13" ht="15" customHeight="1" x14ac:dyDescent="0.35">
      <c r="A84" s="28" t="s">
        <v>187</v>
      </c>
      <c r="B84" s="28" t="s">
        <v>200</v>
      </c>
      <c r="C84" s="61"/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7" t="s">
        <v>67</v>
      </c>
      <c r="L84" s="58"/>
      <c r="M84" s="40" t="s">
        <v>65</v>
      </c>
    </row>
    <row r="85" spans="1:13" ht="15" customHeight="1" x14ac:dyDescent="0.35">
      <c r="B85" s="28" t="s">
        <v>202</v>
      </c>
      <c r="C85" s="61"/>
      <c r="D85" s="56">
        <v>0</v>
      </c>
      <c r="E85" s="56">
        <v>0</v>
      </c>
      <c r="F85" s="56">
        <v>0</v>
      </c>
      <c r="G85" s="56">
        <v>0</v>
      </c>
      <c r="H85" s="56"/>
      <c r="I85" s="56"/>
      <c r="J85" s="56"/>
      <c r="K85" s="57" t="s">
        <v>69</v>
      </c>
      <c r="L85" s="58"/>
      <c r="M85" s="40" t="s">
        <v>65</v>
      </c>
    </row>
    <row r="86" spans="1:13" x14ac:dyDescent="0.35">
      <c r="B86" s="28" t="s">
        <v>145</v>
      </c>
      <c r="C86" s="66" t="s">
        <v>203</v>
      </c>
      <c r="D86" s="62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7" t="s">
        <v>95</v>
      </c>
      <c r="L86" s="68"/>
      <c r="M86" s="40" t="s">
        <v>65</v>
      </c>
    </row>
    <row r="87" spans="1:13" x14ac:dyDescent="0.35">
      <c r="A87" s="36" t="s">
        <v>204</v>
      </c>
      <c r="B87" s="36" t="s">
        <v>205</v>
      </c>
      <c r="C87" s="61"/>
      <c r="D87" s="56">
        <f t="shared" ref="D87:J87" si="1">SUM(D66:D86)</f>
        <v>471706.47487877769</v>
      </c>
      <c r="E87" s="56">
        <f t="shared" si="1"/>
        <v>534521.5281818799</v>
      </c>
      <c r="F87" s="56">
        <f t="shared" si="1"/>
        <v>731322.81117304519</v>
      </c>
      <c r="G87" s="56">
        <f t="shared" si="1"/>
        <v>731322.81117304519</v>
      </c>
      <c r="H87" s="56">
        <f t="shared" si="1"/>
        <v>865469.87895917275</v>
      </c>
      <c r="I87" s="56">
        <f t="shared" si="1"/>
        <v>865172.87895917275</v>
      </c>
      <c r="J87" s="56">
        <f t="shared" si="1"/>
        <v>870228.8025297873</v>
      </c>
      <c r="L87" s="58"/>
      <c r="M87" s="40"/>
    </row>
    <row r="88" spans="1:13" x14ac:dyDescent="0.35">
      <c r="A88" s="28" t="s">
        <v>206</v>
      </c>
      <c r="B88" s="36" t="s">
        <v>204</v>
      </c>
      <c r="C88" s="61"/>
      <c r="D88" s="56"/>
      <c r="E88" s="56"/>
      <c r="F88" s="56"/>
      <c r="G88" s="56"/>
      <c r="H88" s="56"/>
      <c r="I88" s="56"/>
      <c r="J88" s="56"/>
      <c r="L88" s="58"/>
      <c r="M88" s="40"/>
    </row>
    <row r="89" spans="1:13" x14ac:dyDescent="0.35">
      <c r="A89" s="28" t="s">
        <v>207</v>
      </c>
      <c r="B89" s="28" t="s">
        <v>206</v>
      </c>
      <c r="C89" s="61"/>
      <c r="K89" s="28" t="s">
        <v>208</v>
      </c>
      <c r="M89" s="40" t="s">
        <v>65</v>
      </c>
    </row>
    <row r="90" spans="1:13" x14ac:dyDescent="0.35">
      <c r="A90" s="28" t="s">
        <v>207</v>
      </c>
      <c r="B90" s="28" t="s">
        <v>209</v>
      </c>
      <c r="C90" s="61" t="s">
        <v>210</v>
      </c>
      <c r="F90" s="69">
        <v>-145519.42030802707</v>
      </c>
      <c r="G90" s="69">
        <v>-145519.42030802707</v>
      </c>
      <c r="H90" s="69">
        <v>-145519.42030802707</v>
      </c>
      <c r="I90" s="69">
        <v>-145519.42030802707</v>
      </c>
      <c r="J90" s="69">
        <v>0</v>
      </c>
      <c r="K90" s="28" t="s">
        <v>208</v>
      </c>
      <c r="L90" s="70" t="s">
        <v>210</v>
      </c>
      <c r="M90" s="40" t="s">
        <v>65</v>
      </c>
    </row>
    <row r="91" spans="1:13" x14ac:dyDescent="0.35">
      <c r="A91" s="28" t="s">
        <v>211</v>
      </c>
      <c r="B91" s="28" t="s">
        <v>212</v>
      </c>
      <c r="C91" s="61" t="s">
        <v>213</v>
      </c>
      <c r="D91" s="56">
        <v>441941.35800000001</v>
      </c>
      <c r="E91" s="56">
        <v>446976</v>
      </c>
      <c r="F91" s="56">
        <v>446976</v>
      </c>
      <c r="G91" s="56">
        <v>446976</v>
      </c>
      <c r="H91" s="56">
        <v>402302</v>
      </c>
      <c r="I91" s="56">
        <v>402302</v>
      </c>
      <c r="J91" s="56">
        <v>402302</v>
      </c>
      <c r="K91" s="28" t="s">
        <v>208</v>
      </c>
      <c r="L91" s="28" t="s">
        <v>214</v>
      </c>
      <c r="M91" s="40" t="s">
        <v>65</v>
      </c>
    </row>
    <row r="92" spans="1:13" x14ac:dyDescent="0.35">
      <c r="A92" s="28" t="s">
        <v>215</v>
      </c>
      <c r="B92" s="28" t="s">
        <v>211</v>
      </c>
      <c r="C92" s="61" t="s">
        <v>216</v>
      </c>
      <c r="D92" s="56">
        <v>1412488.8840000001</v>
      </c>
      <c r="E92" s="56">
        <v>1412488.8840000001</v>
      </c>
      <c r="F92" s="56">
        <v>1412488.8840000001</v>
      </c>
      <c r="G92" s="56">
        <v>1412488.8840000001</v>
      </c>
      <c r="H92" s="56">
        <v>1414935.8489999999</v>
      </c>
      <c r="I92" s="56">
        <v>1414935.8489999999</v>
      </c>
      <c r="J92" s="56">
        <v>1414935.8489999999</v>
      </c>
      <c r="K92" s="67" t="s">
        <v>217</v>
      </c>
      <c r="L92" s="70" t="s">
        <v>216</v>
      </c>
      <c r="M92" s="40" t="s">
        <v>65</v>
      </c>
    </row>
    <row r="93" spans="1:13" x14ac:dyDescent="0.35">
      <c r="A93" s="28" t="s">
        <v>218</v>
      </c>
      <c r="B93" s="28" t="s">
        <v>219</v>
      </c>
      <c r="C93" s="61" t="s">
        <v>220</v>
      </c>
      <c r="D93" s="56">
        <v>-112518</v>
      </c>
      <c r="E93" s="56">
        <f>D93</f>
        <v>-112518</v>
      </c>
      <c r="F93" s="56">
        <f>E93</f>
        <v>-112518</v>
      </c>
      <c r="G93" s="56">
        <f>F93</f>
        <v>-112518</v>
      </c>
      <c r="H93" s="56">
        <v>-156456</v>
      </c>
      <c r="I93" s="56">
        <v>-156456</v>
      </c>
      <c r="J93" s="56">
        <v>-156456</v>
      </c>
      <c r="K93" s="28" t="s">
        <v>221</v>
      </c>
      <c r="L93" s="70" t="s">
        <v>222</v>
      </c>
      <c r="M93" s="40" t="s">
        <v>74</v>
      </c>
    </row>
    <row r="94" spans="1:13" x14ac:dyDescent="0.35">
      <c r="A94" s="28" t="s">
        <v>223</v>
      </c>
      <c r="B94" s="28" t="s">
        <v>224</v>
      </c>
      <c r="C94" s="61" t="s">
        <v>225</v>
      </c>
      <c r="D94" s="56">
        <v>-66884</v>
      </c>
      <c r="E94" s="56">
        <f t="shared" ref="E94:G95" si="2">D94</f>
        <v>-66884</v>
      </c>
      <c r="F94" s="56">
        <f t="shared" si="2"/>
        <v>-66884</v>
      </c>
      <c r="G94" s="56">
        <f t="shared" si="2"/>
        <v>-66884</v>
      </c>
      <c r="H94" s="56">
        <v>-2676</v>
      </c>
      <c r="I94" s="56">
        <v>-2676</v>
      </c>
      <c r="J94" s="56">
        <v>-2676</v>
      </c>
      <c r="K94" s="28" t="s">
        <v>221</v>
      </c>
      <c r="L94" s="70" t="s">
        <v>222</v>
      </c>
      <c r="M94" s="40" t="s">
        <v>74</v>
      </c>
    </row>
    <row r="95" spans="1:13" x14ac:dyDescent="0.35">
      <c r="A95" s="36" t="s">
        <v>226</v>
      </c>
      <c r="B95" s="28" t="s">
        <v>227</v>
      </c>
      <c r="C95" s="66" t="s">
        <v>228</v>
      </c>
      <c r="D95" s="62">
        <v>258297</v>
      </c>
      <c r="E95" s="62">
        <f t="shared" si="2"/>
        <v>258297</v>
      </c>
      <c r="F95" s="62">
        <v>156958.16999999998</v>
      </c>
      <c r="G95" s="62">
        <v>156958.16999999998</v>
      </c>
      <c r="H95" s="62">
        <v>156958</v>
      </c>
      <c r="I95" s="62">
        <v>156958</v>
      </c>
      <c r="J95" s="62">
        <v>98958</v>
      </c>
      <c r="K95" s="28" t="s">
        <v>221</v>
      </c>
      <c r="L95" s="70" t="s">
        <v>229</v>
      </c>
      <c r="M95" s="40" t="s">
        <v>74</v>
      </c>
    </row>
    <row r="96" spans="1:13" x14ac:dyDescent="0.35">
      <c r="B96" s="36" t="s">
        <v>230</v>
      </c>
      <c r="C96" s="61"/>
      <c r="D96" s="56">
        <f>SUM(D91:D95)</f>
        <v>1933325.2420000001</v>
      </c>
      <c r="E96" s="56">
        <f>SUM(E91:E95)</f>
        <v>1938359.8840000001</v>
      </c>
      <c r="F96" s="56">
        <f>SUM(F90:F95)</f>
        <v>1691501.6336919731</v>
      </c>
      <c r="G96" s="56">
        <f>SUM(G90:G95)</f>
        <v>1691501.6336919731</v>
      </c>
      <c r="H96" s="56">
        <f>SUM(H90:H95)</f>
        <v>1669544.428691973</v>
      </c>
      <c r="I96" s="56">
        <f>SUM(I90:I95)</f>
        <v>1669544.428691973</v>
      </c>
      <c r="J96" s="56">
        <f>SUM(J90:J95)</f>
        <v>1757063.8489999999</v>
      </c>
      <c r="L96" s="58"/>
      <c r="M96" s="40"/>
    </row>
    <row r="97" spans="2:13" x14ac:dyDescent="0.35">
      <c r="B97" s="28" t="s">
        <v>231</v>
      </c>
      <c r="C97" s="61"/>
      <c r="D97" s="56">
        <v>100182.76671373259</v>
      </c>
      <c r="E97" s="56">
        <v>100182.76671373259</v>
      </c>
      <c r="F97" s="56">
        <v>100182.76671373259</v>
      </c>
      <c r="G97" s="56">
        <v>100182.76671373259</v>
      </c>
      <c r="H97" s="56">
        <f>J97</f>
        <v>107475</v>
      </c>
      <c r="I97" s="56">
        <f>J97</f>
        <v>107475</v>
      </c>
      <c r="J97" s="58">
        <v>107475</v>
      </c>
      <c r="K97" s="28" t="s">
        <v>231</v>
      </c>
      <c r="L97" s="58"/>
      <c r="M97" s="40" t="s">
        <v>65</v>
      </c>
    </row>
    <row r="98" spans="2:13" ht="15" thickBot="1" x14ac:dyDescent="0.4">
      <c r="B98" s="36" t="s">
        <v>232</v>
      </c>
      <c r="C98" s="71"/>
      <c r="D98" s="72">
        <f t="shared" ref="D98:J98" si="3">D64+D87+D96+D97</f>
        <v>14869126.154176176</v>
      </c>
      <c r="E98" s="72">
        <f t="shared" si="3"/>
        <v>15027936.361396564</v>
      </c>
      <c r="F98" s="72">
        <f t="shared" si="3"/>
        <v>15009910.090315567</v>
      </c>
      <c r="G98" s="72">
        <f t="shared" si="3"/>
        <v>15270459.403987424</v>
      </c>
      <c r="H98" s="72">
        <f t="shared" si="3"/>
        <v>16787670.539947376</v>
      </c>
      <c r="I98" s="72">
        <f t="shared" si="3"/>
        <v>16696258.539947376</v>
      </c>
      <c r="J98" s="72">
        <f t="shared" si="3"/>
        <v>17486230.382531408</v>
      </c>
      <c r="L98" s="72"/>
      <c r="M98" s="40"/>
    </row>
    <row r="99" spans="2:13" ht="15" thickTop="1" x14ac:dyDescent="0.35">
      <c r="B99" s="28" t="s">
        <v>233</v>
      </c>
      <c r="C99" s="73"/>
      <c r="D99" s="74">
        <f t="shared" ref="D99:G99" si="4">D98-D97</f>
        <v>14768943.387462443</v>
      </c>
      <c r="E99" s="74">
        <f t="shared" si="4"/>
        <v>14927753.594682831</v>
      </c>
      <c r="F99" s="74">
        <f t="shared" si="4"/>
        <v>14909727.323601834</v>
      </c>
      <c r="G99" s="74">
        <f t="shared" si="4"/>
        <v>15170276.637273692</v>
      </c>
      <c r="H99" s="74">
        <f>H98-H97</f>
        <v>16680195.539947376</v>
      </c>
      <c r="I99" s="74">
        <f>I98-I97</f>
        <v>16588783.539947376</v>
      </c>
      <c r="J99" s="74">
        <f>J98-J97</f>
        <v>17378755.382531408</v>
      </c>
      <c r="L99" s="75"/>
      <c r="M99" s="40"/>
    </row>
    <row r="100" spans="2:13" ht="15" thickBot="1" x14ac:dyDescent="0.4">
      <c r="C100" s="76"/>
      <c r="D100" s="77"/>
      <c r="E100" s="78"/>
      <c r="F100" s="78"/>
      <c r="G100" s="78"/>
      <c r="H100" s="79"/>
      <c r="I100" s="79">
        <v>0</v>
      </c>
      <c r="J100" s="79">
        <v>0</v>
      </c>
      <c r="K100" s="80"/>
      <c r="L100" s="78"/>
      <c r="M100" s="81"/>
    </row>
    <row r="101" spans="2:13" x14ac:dyDescent="0.35">
      <c r="C101" s="82"/>
      <c r="D101" s="69"/>
      <c r="E101" s="69"/>
      <c r="F101" s="69"/>
      <c r="G101" s="69"/>
      <c r="H101" s="83"/>
      <c r="I101" s="83"/>
      <c r="J101" s="83"/>
      <c r="L101" s="69"/>
    </row>
    <row r="102" spans="2:13" x14ac:dyDescent="0.35">
      <c r="D102" s="69"/>
      <c r="H102" s="84"/>
      <c r="I102" s="84"/>
      <c r="J102" s="84"/>
    </row>
    <row r="103" spans="2:13" x14ac:dyDescent="0.35">
      <c r="D103" s="85"/>
      <c r="E103" s="85"/>
      <c r="F103" s="85"/>
      <c r="G103" s="85"/>
      <c r="H103" s="85"/>
      <c r="I103" s="85"/>
      <c r="J103" s="85"/>
      <c r="L103" s="85"/>
    </row>
  </sheetData>
  <dataValidations count="2">
    <dataValidation type="list" allowBlank="1" showInputMessage="1" showErrorMessage="1" sqref="B2" xr:uid="{14A796C5-7BC8-454E-85C0-097348D5B0C4}">
      <formula1>"Annual Period 2019,Annual Period 2020,Annual Period 2021,Annual Period 2022,Annual Period 2023"</formula1>
    </dataValidation>
    <dataValidation type="list" allowBlank="1" showInputMessage="1" showErrorMessage="1" sqref="B3:B5" xr:uid="{5169BE26-6209-4974-9A2A-02107B7EB267}">
      <formula1>"Reporting Date: Quarter Ended March 31,Reporting Date: Quarter Ended June 30,Reporting Date: Quarter Ended September 30, Reporting Date: Quarter Ended December 31"</formula1>
    </dataValidation>
  </dataValidations>
  <hyperlinks>
    <hyperlink ref="D6" r:id="rId1" xr:uid="{D349F1BD-39DF-46BC-B659-821BDB2CB45E}"/>
    <hyperlink ref="E6" r:id="rId2" display="4651-E-A" xr:uid="{B288BE3E-F6A2-4102-8134-00440A1295EA}"/>
    <hyperlink ref="F6" r:id="rId3" xr:uid="{9B61AA63-2D5B-49D8-910C-B83D693CE440}"/>
    <hyperlink ref="G6" r:id="rId4" xr:uid="{90AE37D6-5770-4650-94F9-EBD88B5DFEE3}"/>
    <hyperlink ref="H6" r:id="rId5" xr:uid="{BBD96C51-1539-4FC5-852E-7BA5A4331A88}"/>
    <hyperlink ref="H5" r:id="rId6" display="https://edisonintl.sharepoint.com/teams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xr:uid="{FD20027D-E2CD-4A48-8CF6-ADCCEE08B328}"/>
    <hyperlink ref="I6" r:id="rId7" xr:uid="{4123FFC1-593C-44E3-99CC-4302B88F67D6}"/>
    <hyperlink ref="J6" r:id="rId8" xr:uid="{FD4A76BD-ED61-4D4D-95CB-F3FA96A6C541}"/>
  </hyperlinks>
  <pageMargins left="0.7" right="0.7" top="0.75" bottom="0.75" header="0.3" footer="0.3"/>
  <pageSetup paperSize="5" scale="44" orientation="landscape" r:id="rId9"/>
  <headerFooter>
    <oddHeader>&amp;C&amp;KFF0000CONFIDENTIAL
The Attachment(s) Are Marked Confidential In Accordance With D. 16-08-024 and D. 17-09-023. Basis for Confidentiality In Accompanying Confidentiality Declaration.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2AA3-1E59-4B85-972A-7AD3CB201CE8}">
  <sheetPr>
    <pageSetUpPr fitToPage="1"/>
  </sheetPr>
  <dimension ref="A1:S141"/>
  <sheetViews>
    <sheetView showGridLines="0" zoomScale="85" zoomScaleNormal="85" workbookViewId="0">
      <selection activeCell="B20" sqref="B20"/>
    </sheetView>
  </sheetViews>
  <sheetFormatPr defaultColWidth="9.1796875" defaultRowHeight="14.5" x14ac:dyDescent="0.35"/>
  <cols>
    <col min="1" max="1" width="55.54296875" style="93" customWidth="1"/>
    <col min="2" max="2" width="24.81640625" style="93" customWidth="1"/>
    <col min="3" max="3" width="76.26953125" style="93" customWidth="1"/>
    <col min="4" max="4" width="14.54296875" style="93" customWidth="1"/>
    <col min="5" max="5" width="32.54296875" style="93" customWidth="1"/>
    <col min="6" max="6" width="14.54296875" style="93" customWidth="1"/>
    <col min="7" max="11" width="15.453125" style="93" customWidth="1"/>
    <col min="12" max="12" width="25.453125" style="95" customWidth="1"/>
    <col min="13" max="18" width="15" style="93" customWidth="1"/>
    <col min="19" max="19" width="19.54296875" style="93" customWidth="1"/>
    <col min="20" max="20" width="13.54296875" style="93" bestFit="1" customWidth="1"/>
    <col min="21" max="21" width="9.1796875" style="93"/>
    <col min="22" max="22" width="13.54296875" style="93" bestFit="1" customWidth="1"/>
    <col min="23" max="16384" width="9.1796875" style="93"/>
  </cols>
  <sheetData>
    <row r="1" spans="1:19" x14ac:dyDescent="0.35">
      <c r="F1" s="94"/>
    </row>
    <row r="2" spans="1:19" x14ac:dyDescent="0.35">
      <c r="A2" s="93" t="s">
        <v>36</v>
      </c>
      <c r="B2" s="96"/>
      <c r="F2" s="94"/>
    </row>
    <row r="3" spans="1:19" x14ac:dyDescent="0.35">
      <c r="A3" s="93" t="s">
        <v>234</v>
      </c>
      <c r="B3" s="96"/>
      <c r="C3" s="86"/>
      <c r="F3" s="94"/>
    </row>
    <row r="4" spans="1:19" x14ac:dyDescent="0.35">
      <c r="B4" s="96"/>
      <c r="F4" s="94"/>
      <c r="G4" s="94"/>
    </row>
    <row r="5" spans="1:19" x14ac:dyDescent="0.35">
      <c r="A5" s="97" t="s">
        <v>235</v>
      </c>
      <c r="B5" s="98">
        <f>'Authorized Rev Req'!J98</f>
        <v>17486230.382531408</v>
      </c>
      <c r="C5" s="93" t="s">
        <v>236</v>
      </c>
      <c r="E5" s="87"/>
    </row>
    <row r="6" spans="1:19" x14ac:dyDescent="0.35">
      <c r="A6" s="97" t="s">
        <v>237</v>
      </c>
      <c r="B6" s="99" t="str">
        <f>'Authorized Rev Req'!J4</f>
        <v>June 1, 2023</v>
      </c>
      <c r="F6" s="94"/>
      <c r="G6" s="94"/>
    </row>
    <row r="7" spans="1:19" ht="32.25" customHeight="1" x14ac:dyDescent="0.35">
      <c r="A7" s="100" t="s">
        <v>238</v>
      </c>
      <c r="B7" s="101"/>
      <c r="C7" s="101"/>
      <c r="D7" s="101"/>
      <c r="E7" s="101"/>
      <c r="F7" s="102"/>
      <c r="G7" s="103"/>
      <c r="H7" s="103"/>
      <c r="I7" s="103"/>
      <c r="J7" s="103"/>
      <c r="K7" s="103"/>
      <c r="L7" s="101"/>
      <c r="M7" s="104"/>
      <c r="N7" s="104"/>
      <c r="O7" s="104"/>
      <c r="P7" s="104"/>
      <c r="Q7" s="104"/>
      <c r="R7" s="104"/>
      <c r="S7" s="104"/>
    </row>
    <row r="8" spans="1:19" ht="61.5" customHeight="1" x14ac:dyDescent="0.35">
      <c r="A8" s="105" t="s">
        <v>54</v>
      </c>
      <c r="B8" s="105" t="s">
        <v>239</v>
      </c>
      <c r="C8" s="106" t="s">
        <v>57</v>
      </c>
      <c r="D8" s="106" t="s">
        <v>240</v>
      </c>
      <c r="E8" s="106" t="s">
        <v>56</v>
      </c>
      <c r="F8" s="107">
        <v>2023</v>
      </c>
      <c r="G8" s="107">
        <v>2024</v>
      </c>
      <c r="H8" s="107">
        <v>2025</v>
      </c>
      <c r="I8" s="107">
        <v>2026</v>
      </c>
      <c r="J8" s="107">
        <v>2027</v>
      </c>
      <c r="K8" s="107">
        <v>2028</v>
      </c>
      <c r="L8" s="106" t="s">
        <v>241</v>
      </c>
      <c r="M8" s="132"/>
      <c r="N8" s="132"/>
      <c r="O8" s="108"/>
      <c r="P8" s="108"/>
      <c r="Q8" s="108"/>
      <c r="R8" s="108"/>
    </row>
    <row r="9" spans="1:19" x14ac:dyDescent="0.35">
      <c r="A9" s="97" t="s">
        <v>59</v>
      </c>
      <c r="F9" s="97"/>
      <c r="G9" s="97"/>
      <c r="H9" s="97"/>
      <c r="I9" s="97"/>
      <c r="J9" s="97"/>
      <c r="K9" s="97"/>
    </row>
    <row r="10" spans="1:19" x14ac:dyDescent="0.35">
      <c r="A10" s="109" t="s">
        <v>61</v>
      </c>
      <c r="C10" s="110" t="str">
        <f>VLOOKUP(A10,'Authorized Rev Req'!B8:L102,11,FALSE)</f>
        <v>Advice 4899-E; D.21-08-036, COC D.22-12-031; Advice 4933-E</v>
      </c>
      <c r="D10" s="88">
        <f>'Authorized Rev Req'!J9</f>
        <v>729370</v>
      </c>
      <c r="E10" s="111" t="s">
        <v>63</v>
      </c>
      <c r="F10" s="86">
        <f t="shared" ref="F10:F44" si="0">D10</f>
        <v>729370</v>
      </c>
      <c r="G10" s="86">
        <f>F10</f>
        <v>729370</v>
      </c>
      <c r="H10" s="86">
        <f>G10+N99</f>
        <v>707817</v>
      </c>
      <c r="I10" s="86">
        <f>H10+O102</f>
        <v>941076</v>
      </c>
      <c r="J10" s="86">
        <f t="shared" ref="J10:K12" si="1">I10+P102</f>
        <v>970096</v>
      </c>
      <c r="K10" s="86">
        <f t="shared" si="1"/>
        <v>996615</v>
      </c>
      <c r="L10" s="93" t="s">
        <v>242</v>
      </c>
      <c r="M10" s="89"/>
      <c r="N10" s="89"/>
      <c r="O10" s="88"/>
      <c r="P10" s="88"/>
      <c r="Q10" s="88"/>
      <c r="R10" s="88"/>
    </row>
    <row r="11" spans="1:19" x14ac:dyDescent="0.35">
      <c r="A11" s="109" t="s">
        <v>66</v>
      </c>
      <c r="C11" s="110" t="str">
        <f>VLOOKUP(A11,'Authorized Rev Req'!B9:L103,11,FALSE)</f>
        <v>Advice 4899-E; D.21-08-036, COC D.22-12-031; Advice 4933-E</v>
      </c>
      <c r="D11" s="88">
        <f>'Authorized Rev Req'!J10</f>
        <v>61815</v>
      </c>
      <c r="E11" s="111" t="s">
        <v>67</v>
      </c>
      <c r="F11" s="86">
        <f t="shared" si="0"/>
        <v>61815</v>
      </c>
      <c r="G11" s="86">
        <f t="shared" ref="G11:G12" si="2">F11</f>
        <v>61815</v>
      </c>
      <c r="H11" s="86">
        <f t="shared" ref="H11:H12" si="3">G11+N100</f>
        <v>59267</v>
      </c>
      <c r="I11" s="86">
        <f t="shared" ref="I11:I12" si="4">H11+O103</f>
        <v>74583</v>
      </c>
      <c r="J11" s="86">
        <f t="shared" si="1"/>
        <v>75921</v>
      </c>
      <c r="K11" s="86">
        <f t="shared" si="1"/>
        <v>78335</v>
      </c>
      <c r="L11" s="93" t="s">
        <v>242</v>
      </c>
      <c r="M11" s="89"/>
      <c r="N11" s="89"/>
      <c r="O11" s="88"/>
      <c r="P11" s="88"/>
      <c r="Q11" s="88"/>
      <c r="R11" s="88"/>
    </row>
    <row r="12" spans="1:19" x14ac:dyDescent="0.35">
      <c r="A12" s="109" t="s">
        <v>68</v>
      </c>
      <c r="C12" s="110" t="str">
        <f>VLOOKUP(A12,'Authorized Rev Req'!B10:L104,11,FALSE)</f>
        <v>D.23-05-013</v>
      </c>
      <c r="D12" s="88">
        <f>'Authorized Rev Req'!J11</f>
        <v>6841923</v>
      </c>
      <c r="E12" s="111" t="s">
        <v>69</v>
      </c>
      <c r="F12" s="86">
        <f t="shared" si="0"/>
        <v>6841923</v>
      </c>
      <c r="G12" s="86">
        <f t="shared" si="2"/>
        <v>6841923</v>
      </c>
      <c r="H12" s="86">
        <f t="shared" si="3"/>
        <v>7604253</v>
      </c>
      <c r="I12" s="86">
        <f t="shared" si="4"/>
        <v>9347666</v>
      </c>
      <c r="J12" s="86">
        <f t="shared" si="1"/>
        <v>9839322</v>
      </c>
      <c r="K12" s="86">
        <f t="shared" si="1"/>
        <v>10474022</v>
      </c>
      <c r="L12" s="93" t="s">
        <v>242</v>
      </c>
      <c r="M12" s="89"/>
      <c r="N12" s="89"/>
      <c r="O12" s="88"/>
      <c r="P12" s="88"/>
      <c r="Q12" s="88"/>
      <c r="R12" s="88"/>
    </row>
    <row r="13" spans="1:19" ht="14.5" customHeight="1" x14ac:dyDescent="0.35">
      <c r="A13" s="93" t="s">
        <v>243</v>
      </c>
      <c r="C13" s="110" t="str">
        <f>VLOOKUP(A13,'Authorized Rev Req'!B11:L105,11,FALSE)</f>
        <v>D.21-08-036</v>
      </c>
      <c r="D13" s="88">
        <f>'Authorized Rev Req'!J12</f>
        <v>-3564.7908969583245</v>
      </c>
      <c r="E13" s="111" t="s">
        <v>63</v>
      </c>
      <c r="F13" s="86">
        <f t="shared" si="0"/>
        <v>-3564.7908969583245</v>
      </c>
      <c r="G13" s="86"/>
      <c r="H13" s="86"/>
      <c r="I13" s="86"/>
      <c r="J13" s="86"/>
      <c r="K13" s="86"/>
      <c r="L13" s="95" t="s">
        <v>244</v>
      </c>
      <c r="M13" s="89"/>
      <c r="N13" s="89"/>
      <c r="O13" s="88"/>
      <c r="P13" s="88"/>
      <c r="Q13" s="88"/>
      <c r="R13" s="88"/>
    </row>
    <row r="14" spans="1:19" ht="14.5" customHeight="1" x14ac:dyDescent="0.35">
      <c r="A14" s="93" t="s">
        <v>243</v>
      </c>
      <c r="C14" s="110" t="str">
        <f>VLOOKUP(A14,'Authorized Rev Req'!B12:L106,11,FALSE)</f>
        <v>D.21-08-036</v>
      </c>
      <c r="D14" s="88">
        <f>'Authorized Rev Req'!J13</f>
        <v>2213.3947592324962</v>
      </c>
      <c r="E14" s="111" t="s">
        <v>67</v>
      </c>
      <c r="F14" s="86">
        <f t="shared" si="0"/>
        <v>2213.3947592324962</v>
      </c>
      <c r="G14" s="86"/>
      <c r="H14" s="86"/>
      <c r="I14" s="86"/>
      <c r="J14" s="86"/>
      <c r="K14" s="86"/>
      <c r="L14" s="95" t="s">
        <v>244</v>
      </c>
      <c r="M14" s="89"/>
      <c r="N14" s="89"/>
      <c r="O14" s="88"/>
      <c r="P14" s="88"/>
      <c r="Q14" s="88"/>
      <c r="R14" s="88"/>
    </row>
    <row r="15" spans="1:19" ht="14.5" customHeight="1" x14ac:dyDescent="0.35">
      <c r="A15" s="93" t="s">
        <v>243</v>
      </c>
      <c r="C15" s="110" t="str">
        <f>VLOOKUP(A15,'Authorized Rev Req'!B13:L107,11,FALSE)</f>
        <v>D.21-08-036</v>
      </c>
      <c r="D15" s="88">
        <f>'Authorized Rev Req'!J14</f>
        <v>322298.97490968654</v>
      </c>
      <c r="E15" s="111" t="s">
        <v>69</v>
      </c>
      <c r="F15" s="86">
        <f t="shared" si="0"/>
        <v>322298.97490968654</v>
      </c>
      <c r="G15" s="86"/>
      <c r="H15" s="86"/>
      <c r="I15" s="86"/>
      <c r="J15" s="86"/>
      <c r="K15" s="86"/>
      <c r="L15" s="95" t="s">
        <v>244</v>
      </c>
      <c r="M15" s="89"/>
      <c r="N15" s="89"/>
      <c r="O15" s="88"/>
      <c r="P15" s="88"/>
      <c r="Q15" s="88"/>
      <c r="R15" s="88"/>
    </row>
    <row r="16" spans="1:19" x14ac:dyDescent="0.35">
      <c r="A16" s="93" t="s">
        <v>75</v>
      </c>
      <c r="C16" s="110" t="str">
        <f>VLOOKUP(A16,'Authorized Rev Req'!B14:L108,11,FALSE)</f>
        <v>D.15-10-037</v>
      </c>
      <c r="D16" s="88">
        <f>'Authorized Rev Req'!J15</f>
        <v>-4288.8654651516863</v>
      </c>
      <c r="E16" s="111" t="s">
        <v>69</v>
      </c>
      <c r="F16" s="86">
        <f t="shared" si="0"/>
        <v>-4288.8654651516863</v>
      </c>
      <c r="G16" s="86">
        <f t="shared" ref="G16:K36" si="5">F16</f>
        <v>-4288.8654651516863</v>
      </c>
      <c r="H16" s="86">
        <f t="shared" si="5"/>
        <v>-4288.8654651516863</v>
      </c>
      <c r="I16" s="86">
        <f t="shared" si="5"/>
        <v>-4288.8654651516863</v>
      </c>
      <c r="J16" s="86">
        <f t="shared" si="5"/>
        <v>-4288.8654651516863</v>
      </c>
      <c r="K16" s="86">
        <f t="shared" si="5"/>
        <v>-4288.8654651516863</v>
      </c>
      <c r="L16" s="93" t="s">
        <v>242</v>
      </c>
      <c r="M16" s="89"/>
      <c r="N16" s="89"/>
      <c r="O16" s="88"/>
      <c r="P16" s="88"/>
      <c r="Q16" s="88"/>
      <c r="R16" s="88"/>
    </row>
    <row r="17" spans="1:19" x14ac:dyDescent="0.35">
      <c r="A17" s="93" t="s">
        <v>80</v>
      </c>
      <c r="C17" s="110" t="str">
        <f>VLOOKUP(A17,'Authorized Rev Req'!B15:L109,11,FALSE)</f>
        <v>D.21-08-036</v>
      </c>
      <c r="D17" s="88">
        <f>'Authorized Rev Req'!J16</f>
        <v>52270.762443386295</v>
      </c>
      <c r="E17" s="111" t="s">
        <v>69</v>
      </c>
      <c r="F17" s="86">
        <f t="shared" si="0"/>
        <v>52270.762443386295</v>
      </c>
      <c r="G17" s="86"/>
      <c r="H17" s="86"/>
      <c r="I17" s="86"/>
      <c r="J17" s="86"/>
      <c r="K17" s="86"/>
      <c r="L17" s="93" t="s">
        <v>242</v>
      </c>
      <c r="M17" s="89"/>
      <c r="N17" s="89"/>
      <c r="O17" s="88"/>
      <c r="P17" s="88"/>
      <c r="Q17" s="88"/>
      <c r="R17" s="88"/>
    </row>
    <row r="18" spans="1:19" x14ac:dyDescent="0.35">
      <c r="A18" s="93" t="s">
        <v>81</v>
      </c>
      <c r="C18" s="110" t="str">
        <f>VLOOKUP(A18,'Authorized Rev Req'!B16:L110,11,FALSE)</f>
        <v>D.15-10-037; Advice 4453-E</v>
      </c>
      <c r="D18" s="88">
        <v>0</v>
      </c>
      <c r="E18" s="93" t="s">
        <v>63</v>
      </c>
      <c r="F18" s="86">
        <f t="shared" si="0"/>
        <v>0</v>
      </c>
      <c r="G18" s="86"/>
      <c r="H18" s="86"/>
      <c r="I18" s="86"/>
      <c r="J18" s="86"/>
      <c r="K18" s="86"/>
      <c r="L18" s="95" t="s">
        <v>244</v>
      </c>
      <c r="M18" s="89"/>
      <c r="N18" s="89"/>
      <c r="O18" s="88"/>
      <c r="P18" s="88"/>
      <c r="Q18" s="88"/>
      <c r="R18" s="88"/>
    </row>
    <row r="19" spans="1:19" x14ac:dyDescent="0.35">
      <c r="A19" s="93" t="s">
        <v>81</v>
      </c>
      <c r="C19" s="110" t="str">
        <f>VLOOKUP(A19,'Authorized Rev Req'!B17:L111,11,FALSE)</f>
        <v>D.15-10-037; Advice 4453-E</v>
      </c>
      <c r="D19" s="88">
        <f>'Authorized Rev Req'!J18</f>
        <v>142.58357694458402</v>
      </c>
      <c r="E19" s="93" t="s">
        <v>69</v>
      </c>
      <c r="F19" s="86">
        <f t="shared" si="0"/>
        <v>142.58357694458402</v>
      </c>
      <c r="G19" s="86"/>
      <c r="H19" s="86"/>
      <c r="I19" s="86"/>
      <c r="J19" s="86"/>
      <c r="K19" s="86"/>
      <c r="L19" s="95" t="s">
        <v>244</v>
      </c>
      <c r="M19" s="89"/>
      <c r="N19" s="89"/>
      <c r="O19" s="88"/>
      <c r="P19" s="88"/>
      <c r="Q19" s="88"/>
      <c r="R19" s="88"/>
    </row>
    <row r="20" spans="1:19" x14ac:dyDescent="0.35">
      <c r="A20" s="112" t="s">
        <v>85</v>
      </c>
      <c r="C20" s="110" t="str">
        <f>VLOOKUP(A20,'Authorized Rev Req'!B18:L112,11,FALSE)</f>
        <v>Advice 4764-E</v>
      </c>
      <c r="D20" s="88">
        <f>'Authorized Rev Req'!J19</f>
        <v>18398</v>
      </c>
      <c r="E20" s="93" t="s">
        <v>63</v>
      </c>
      <c r="F20" s="86">
        <f t="shared" si="0"/>
        <v>18398</v>
      </c>
      <c r="G20" s="86">
        <f>F20</f>
        <v>18398</v>
      </c>
      <c r="H20" s="86"/>
      <c r="I20" s="86"/>
      <c r="J20" s="86"/>
      <c r="K20" s="86"/>
      <c r="L20" s="95" t="s">
        <v>244</v>
      </c>
      <c r="M20" s="89"/>
      <c r="N20" s="89"/>
      <c r="O20" s="88"/>
      <c r="P20" s="88"/>
      <c r="Q20" s="88"/>
      <c r="R20" s="88"/>
    </row>
    <row r="21" spans="1:19" x14ac:dyDescent="0.35">
      <c r="A21" s="112" t="s">
        <v>85</v>
      </c>
      <c r="C21" s="110" t="str">
        <f>VLOOKUP(A21,'Authorized Rev Req'!B19:L113,11,FALSE)</f>
        <v>Advice 4764-E</v>
      </c>
      <c r="D21" s="88">
        <f>'Authorized Rev Req'!J20</f>
        <v>119343.20661840618</v>
      </c>
      <c r="E21" s="93" t="s">
        <v>69</v>
      </c>
      <c r="F21" s="86"/>
      <c r="G21" s="86"/>
      <c r="H21" s="86"/>
      <c r="I21" s="86"/>
      <c r="J21" s="86"/>
      <c r="K21" s="86"/>
      <c r="L21" s="95" t="s">
        <v>244</v>
      </c>
      <c r="M21" s="89"/>
      <c r="N21" s="89"/>
      <c r="O21" s="88"/>
      <c r="P21" s="88"/>
      <c r="Q21" s="88"/>
      <c r="R21" s="88"/>
    </row>
    <row r="22" spans="1:19" x14ac:dyDescent="0.35">
      <c r="A22" s="93" t="s">
        <v>246</v>
      </c>
      <c r="C22" s="113" t="s">
        <v>247</v>
      </c>
      <c r="D22" s="90"/>
      <c r="E22" s="113" t="s">
        <v>63</v>
      </c>
      <c r="F22" s="86"/>
      <c r="G22" s="86">
        <v>19506</v>
      </c>
      <c r="H22" s="86"/>
      <c r="I22" s="86"/>
      <c r="J22" s="86"/>
      <c r="K22" s="86"/>
      <c r="L22" s="93" t="s">
        <v>244</v>
      </c>
      <c r="M22" s="114"/>
      <c r="N22" s="114"/>
      <c r="O22" s="114"/>
      <c r="P22" s="114"/>
      <c r="Q22" s="114"/>
      <c r="R22" s="114"/>
      <c r="S22" s="115"/>
    </row>
    <row r="23" spans="1:19" x14ac:dyDescent="0.35">
      <c r="A23" s="93" t="s">
        <v>246</v>
      </c>
      <c r="C23" s="113" t="s">
        <v>247</v>
      </c>
      <c r="D23" s="90"/>
      <c r="E23" s="113" t="s">
        <v>69</v>
      </c>
      <c r="F23" s="86">
        <v>129422</v>
      </c>
      <c r="G23" s="86">
        <v>129422</v>
      </c>
      <c r="H23" s="86">
        <v>129422</v>
      </c>
      <c r="I23" s="86">
        <v>129422</v>
      </c>
      <c r="J23" s="86"/>
      <c r="K23" s="86"/>
      <c r="L23" s="93" t="s">
        <v>244</v>
      </c>
      <c r="M23" s="114"/>
      <c r="N23" s="114"/>
      <c r="O23" s="114"/>
      <c r="P23" s="114"/>
      <c r="Q23" s="114"/>
      <c r="R23" s="114"/>
      <c r="S23" s="115"/>
    </row>
    <row r="24" spans="1:19" x14ac:dyDescent="0.35">
      <c r="A24" s="93" t="s">
        <v>84</v>
      </c>
      <c r="C24" s="110" t="str">
        <f>VLOOKUP(A24,'Authorized Rev Req'!B20:L114,11,FALSE)</f>
        <v>D.21-08-036</v>
      </c>
      <c r="D24" s="88">
        <f>'Authorized Rev Req'!J21</f>
        <v>-9738</v>
      </c>
      <c r="E24" s="111" t="s">
        <v>63</v>
      </c>
      <c r="F24" s="86">
        <f t="shared" si="0"/>
        <v>-9738</v>
      </c>
      <c r="G24" s="86"/>
      <c r="H24" s="86"/>
      <c r="I24" s="86"/>
      <c r="J24" s="86"/>
      <c r="K24" s="86"/>
      <c r="L24" s="93" t="s">
        <v>242</v>
      </c>
      <c r="M24" s="89"/>
      <c r="N24" s="89"/>
      <c r="O24" s="88"/>
      <c r="P24" s="88"/>
      <c r="Q24" s="88"/>
      <c r="R24" s="88"/>
    </row>
    <row r="25" spans="1:19" x14ac:dyDescent="0.35">
      <c r="A25" s="93" t="s">
        <v>84</v>
      </c>
      <c r="C25" s="110" t="str">
        <f>VLOOKUP(A25,'Authorized Rev Req'!B21:L115,11,FALSE)</f>
        <v>D.21-08-036</v>
      </c>
      <c r="D25" s="88">
        <f>'Authorized Rev Req'!J22</f>
        <v>-63095.202555466014</v>
      </c>
      <c r="E25" s="111" t="s">
        <v>69</v>
      </c>
      <c r="F25" s="86">
        <f t="shared" si="0"/>
        <v>-63095.202555466014</v>
      </c>
      <c r="G25" s="86"/>
      <c r="H25" s="86"/>
      <c r="I25" s="86"/>
      <c r="J25" s="86"/>
      <c r="K25" s="86"/>
      <c r="L25" s="93" t="s">
        <v>242</v>
      </c>
      <c r="M25" s="89"/>
      <c r="N25" s="89"/>
      <c r="O25" s="88"/>
      <c r="P25" s="88"/>
      <c r="Q25" s="88"/>
      <c r="R25" s="88"/>
    </row>
    <row r="26" spans="1:19" x14ac:dyDescent="0.35">
      <c r="A26" s="93" t="s">
        <v>248</v>
      </c>
      <c r="C26" s="110" t="str">
        <f t="shared" ref="C26:C34" si="6">$C$36</f>
        <v>D.22-12-012</v>
      </c>
      <c r="D26" s="88">
        <f>'Authorized Rev Req'!J23</f>
        <v>4995616</v>
      </c>
      <c r="E26" s="111" t="s">
        <v>63</v>
      </c>
      <c r="F26" s="86">
        <f t="shared" si="0"/>
        <v>4995616</v>
      </c>
      <c r="G26" s="86">
        <f t="shared" ref="G26:G36" si="7">F26</f>
        <v>4995616</v>
      </c>
      <c r="H26" s="86">
        <f t="shared" si="5"/>
        <v>4995616</v>
      </c>
      <c r="I26" s="86">
        <f t="shared" si="5"/>
        <v>4995616</v>
      </c>
      <c r="J26" s="86">
        <f t="shared" si="5"/>
        <v>4995616</v>
      </c>
      <c r="K26" s="86">
        <f t="shared" si="5"/>
        <v>4995616</v>
      </c>
      <c r="L26" s="93" t="s">
        <v>242</v>
      </c>
      <c r="M26" s="89"/>
      <c r="N26" s="89"/>
      <c r="O26" s="88"/>
      <c r="P26" s="88"/>
      <c r="Q26" s="88"/>
      <c r="R26" s="88"/>
    </row>
    <row r="27" spans="1:19" x14ac:dyDescent="0.35">
      <c r="A27" s="93" t="s">
        <v>248</v>
      </c>
      <c r="C27" s="110" t="str">
        <f t="shared" si="6"/>
        <v>D.22-12-012</v>
      </c>
      <c r="D27" s="88">
        <f>'Authorized Rev Req'!J24</f>
        <v>288812</v>
      </c>
      <c r="E27" s="111" t="s">
        <v>67</v>
      </c>
      <c r="F27" s="86">
        <f t="shared" si="0"/>
        <v>288812</v>
      </c>
      <c r="G27" s="86">
        <f t="shared" si="7"/>
        <v>288812</v>
      </c>
      <c r="H27" s="86">
        <f t="shared" si="5"/>
        <v>288812</v>
      </c>
      <c r="I27" s="86">
        <f t="shared" si="5"/>
        <v>288812</v>
      </c>
      <c r="J27" s="86">
        <f t="shared" si="5"/>
        <v>288812</v>
      </c>
      <c r="K27" s="86">
        <f t="shared" si="5"/>
        <v>288812</v>
      </c>
      <c r="L27" s="93" t="s">
        <v>242</v>
      </c>
      <c r="M27" s="89"/>
      <c r="N27" s="89"/>
      <c r="O27" s="88"/>
      <c r="P27" s="88"/>
      <c r="Q27" s="88"/>
      <c r="R27" s="88"/>
    </row>
    <row r="28" spans="1:19" x14ac:dyDescent="0.35">
      <c r="A28" s="93" t="s">
        <v>249</v>
      </c>
      <c r="C28" s="110" t="str">
        <f t="shared" si="6"/>
        <v>D.22-12-012</v>
      </c>
      <c r="D28" s="88">
        <f>'Authorized Rev Req'!J25</f>
        <v>4417.1909486811319</v>
      </c>
      <c r="E28" s="111" t="s">
        <v>67</v>
      </c>
      <c r="F28" s="86">
        <f t="shared" si="0"/>
        <v>4417.1909486811319</v>
      </c>
      <c r="G28" s="86"/>
      <c r="H28" s="86"/>
      <c r="I28" s="86"/>
      <c r="J28" s="86"/>
      <c r="K28" s="86"/>
      <c r="L28" s="93" t="s">
        <v>242</v>
      </c>
      <c r="M28" s="89"/>
      <c r="N28" s="89"/>
      <c r="O28" s="88"/>
      <c r="P28" s="88"/>
      <c r="Q28" s="88"/>
      <c r="R28" s="88"/>
    </row>
    <row r="29" spans="1:19" x14ac:dyDescent="0.35">
      <c r="A29" s="93" t="s">
        <v>250</v>
      </c>
      <c r="C29" s="110" t="str">
        <f t="shared" si="6"/>
        <v>D.22-12-012</v>
      </c>
      <c r="D29" s="88">
        <f>'Authorized Rev Req'!J26</f>
        <v>-773198</v>
      </c>
      <c r="E29" s="111" t="s">
        <v>93</v>
      </c>
      <c r="F29" s="86">
        <f t="shared" si="0"/>
        <v>-773198</v>
      </c>
      <c r="G29" s="86">
        <f t="shared" si="7"/>
        <v>-773198</v>
      </c>
      <c r="H29" s="86">
        <f t="shared" si="5"/>
        <v>-773198</v>
      </c>
      <c r="I29" s="86">
        <f t="shared" si="5"/>
        <v>-773198</v>
      </c>
      <c r="J29" s="86">
        <f t="shared" si="5"/>
        <v>-773198</v>
      </c>
      <c r="K29" s="86">
        <f t="shared" si="5"/>
        <v>-773198</v>
      </c>
      <c r="L29" s="93" t="s">
        <v>242</v>
      </c>
      <c r="M29" s="89"/>
      <c r="N29" s="89"/>
      <c r="O29" s="88"/>
      <c r="P29" s="88"/>
      <c r="Q29" s="88"/>
      <c r="R29" s="88"/>
    </row>
    <row r="30" spans="1:19" x14ac:dyDescent="0.35">
      <c r="A30" s="93" t="s">
        <v>250</v>
      </c>
      <c r="C30" s="110" t="str">
        <f t="shared" si="6"/>
        <v>D.22-12-012</v>
      </c>
      <c r="D30" s="88">
        <f>'Authorized Rev Req'!J27</f>
        <v>4740</v>
      </c>
      <c r="E30" s="111" t="s">
        <v>94</v>
      </c>
      <c r="F30" s="86">
        <f t="shared" si="0"/>
        <v>4740</v>
      </c>
      <c r="G30" s="86">
        <f t="shared" si="7"/>
        <v>4740</v>
      </c>
      <c r="H30" s="86">
        <f t="shared" si="5"/>
        <v>4740</v>
      </c>
      <c r="I30" s="86">
        <f t="shared" si="5"/>
        <v>4740</v>
      </c>
      <c r="J30" s="86">
        <f t="shared" si="5"/>
        <v>4740</v>
      </c>
      <c r="K30" s="86">
        <f t="shared" si="5"/>
        <v>4740</v>
      </c>
      <c r="L30" s="93" t="s">
        <v>242</v>
      </c>
      <c r="M30" s="89"/>
      <c r="N30" s="89"/>
      <c r="O30" s="89"/>
      <c r="P30" s="89"/>
      <c r="Q30" s="89"/>
      <c r="R30" s="89"/>
      <c r="S30" s="89"/>
    </row>
    <row r="31" spans="1:19" x14ac:dyDescent="0.35">
      <c r="A31" s="93" t="s">
        <v>250</v>
      </c>
      <c r="C31" s="110" t="str">
        <f t="shared" si="6"/>
        <v>D.22-12-012</v>
      </c>
      <c r="D31" s="88">
        <f>'Authorized Rev Req'!J28</f>
        <v>-11473</v>
      </c>
      <c r="E31" s="111" t="s">
        <v>69</v>
      </c>
      <c r="F31" s="86">
        <f t="shared" si="0"/>
        <v>-11473</v>
      </c>
      <c r="G31" s="86">
        <f t="shared" si="7"/>
        <v>-11473</v>
      </c>
      <c r="H31" s="86">
        <f t="shared" si="5"/>
        <v>-11473</v>
      </c>
      <c r="I31" s="86">
        <f t="shared" si="5"/>
        <v>-11473</v>
      </c>
      <c r="J31" s="86">
        <f t="shared" si="5"/>
        <v>-11473</v>
      </c>
      <c r="K31" s="86">
        <f t="shared" si="5"/>
        <v>-11473</v>
      </c>
      <c r="L31" s="93" t="s">
        <v>242</v>
      </c>
      <c r="M31" s="89"/>
      <c r="N31" s="89"/>
      <c r="O31" s="89"/>
      <c r="P31" s="89"/>
      <c r="Q31" s="89"/>
      <c r="R31" s="89"/>
      <c r="S31" s="89"/>
    </row>
    <row r="32" spans="1:19" x14ac:dyDescent="0.35">
      <c r="A32" s="93" t="s">
        <v>250</v>
      </c>
      <c r="C32" s="110" t="str">
        <f t="shared" si="6"/>
        <v>D.22-12-012</v>
      </c>
      <c r="D32" s="88">
        <f>'Authorized Rev Req'!J29</f>
        <v>11161.497220758814</v>
      </c>
      <c r="E32" s="111" t="s">
        <v>95</v>
      </c>
      <c r="F32" s="86">
        <f t="shared" si="0"/>
        <v>11161.497220758814</v>
      </c>
      <c r="G32" s="86">
        <f t="shared" si="7"/>
        <v>11161.497220758814</v>
      </c>
      <c r="H32" s="86">
        <f t="shared" si="5"/>
        <v>11161.497220758814</v>
      </c>
      <c r="I32" s="86">
        <f t="shared" si="5"/>
        <v>11161.497220758814</v>
      </c>
      <c r="J32" s="86">
        <f t="shared" si="5"/>
        <v>11161.497220758814</v>
      </c>
      <c r="K32" s="86">
        <f t="shared" si="5"/>
        <v>11161.497220758814</v>
      </c>
      <c r="L32" s="93" t="s">
        <v>242</v>
      </c>
      <c r="M32" s="89"/>
      <c r="N32" s="89"/>
      <c r="O32" s="89"/>
      <c r="P32" s="89"/>
      <c r="Q32" s="89"/>
      <c r="R32" s="89"/>
      <c r="S32" s="89"/>
    </row>
    <row r="33" spans="1:19" x14ac:dyDescent="0.35">
      <c r="A33" s="93" t="s">
        <v>251</v>
      </c>
      <c r="C33" s="110" t="str">
        <f t="shared" si="6"/>
        <v>D.22-12-012</v>
      </c>
      <c r="D33" s="88">
        <f>'Authorized Rev Req'!J30</f>
        <v>-48062.222342045898</v>
      </c>
      <c r="E33" s="111" t="s">
        <v>95</v>
      </c>
      <c r="F33" s="86">
        <f t="shared" si="0"/>
        <v>-48062.222342045898</v>
      </c>
      <c r="G33" s="86">
        <f>F33</f>
        <v>-48062.222342045898</v>
      </c>
      <c r="H33" s="86">
        <f t="shared" si="5"/>
        <v>-48062.222342045898</v>
      </c>
      <c r="I33" s="86">
        <f t="shared" si="5"/>
        <v>-48062.222342045898</v>
      </c>
      <c r="J33" s="86">
        <f t="shared" si="5"/>
        <v>-48062.222342045898</v>
      </c>
      <c r="K33" s="86">
        <f t="shared" si="5"/>
        <v>-48062.222342045898</v>
      </c>
      <c r="L33" s="93" t="s">
        <v>242</v>
      </c>
      <c r="M33" s="89"/>
      <c r="N33" s="89"/>
      <c r="O33" s="89"/>
      <c r="P33" s="89"/>
      <c r="Q33" s="89"/>
      <c r="R33" s="89"/>
      <c r="S33" s="89"/>
    </row>
    <row r="34" spans="1:19" x14ac:dyDescent="0.35">
      <c r="A34" s="93" t="s">
        <v>252</v>
      </c>
      <c r="C34" s="110" t="str">
        <f t="shared" si="6"/>
        <v>D.22-12-012</v>
      </c>
      <c r="D34" s="88">
        <f>'Authorized Rev Req'!J31</f>
        <v>1079567.0568080347</v>
      </c>
      <c r="E34" s="93" t="s">
        <v>63</v>
      </c>
      <c r="F34" s="86">
        <f>$D$34</f>
        <v>1079567.0568080347</v>
      </c>
      <c r="G34" s="86"/>
      <c r="H34" s="86"/>
      <c r="I34" s="86"/>
      <c r="J34" s="86"/>
      <c r="K34" s="86"/>
      <c r="L34" s="93" t="s">
        <v>242</v>
      </c>
      <c r="M34" s="89"/>
      <c r="N34" s="89"/>
      <c r="O34" s="89"/>
      <c r="P34" s="89"/>
      <c r="Q34" s="89"/>
      <c r="R34" s="89"/>
      <c r="S34" s="89"/>
    </row>
    <row r="35" spans="1:19" x14ac:dyDescent="0.35">
      <c r="A35" s="93" t="s">
        <v>99</v>
      </c>
      <c r="C35" s="110" t="str">
        <f>VLOOKUP(A35,'Authorized Rev Req'!B31:L125,11,FALSE)</f>
        <v>D.23-04-012 / Advice 5036-E</v>
      </c>
      <c r="D35" s="88">
        <f>'Authorized Rev Req'!$J$32</f>
        <v>459077.86021180276</v>
      </c>
      <c r="E35" s="93" t="s">
        <v>63</v>
      </c>
      <c r="F35" s="86">
        <f>$D$35</f>
        <v>459077.86021180276</v>
      </c>
      <c r="G35" s="86">
        <f t="shared" ref="G35" si="8">$D$35</f>
        <v>459077.86021180276</v>
      </c>
      <c r="H35" s="86"/>
      <c r="I35" s="86"/>
      <c r="J35" s="86"/>
      <c r="K35" s="86"/>
      <c r="L35" s="93" t="s">
        <v>244</v>
      </c>
      <c r="M35" s="89"/>
      <c r="N35" s="89"/>
      <c r="O35" s="89"/>
      <c r="P35" s="89"/>
      <c r="Q35" s="89"/>
      <c r="R35" s="89"/>
      <c r="S35" s="89"/>
    </row>
    <row r="36" spans="1:19" x14ac:dyDescent="0.35">
      <c r="A36" s="93" t="s">
        <v>101</v>
      </c>
      <c r="C36" s="110" t="str">
        <f>VLOOKUP(A36,'Authorized Rev Req'!B32:L126,11,FALSE)</f>
        <v>D.22-12-012</v>
      </c>
      <c r="D36" s="88">
        <f>'Authorized Rev Req'!J33</f>
        <v>2938.5027792411865</v>
      </c>
      <c r="E36" s="111" t="s">
        <v>95</v>
      </c>
      <c r="F36" s="86">
        <f t="shared" si="0"/>
        <v>2938.5027792411865</v>
      </c>
      <c r="G36" s="86">
        <f t="shared" si="7"/>
        <v>2938.5027792411865</v>
      </c>
      <c r="H36" s="86">
        <f t="shared" si="5"/>
        <v>2938.5027792411865</v>
      </c>
      <c r="I36" s="86">
        <f t="shared" si="5"/>
        <v>2938.5027792411865</v>
      </c>
      <c r="J36" s="86">
        <f t="shared" si="5"/>
        <v>2938.5027792411865</v>
      </c>
      <c r="K36" s="86">
        <f t="shared" si="5"/>
        <v>2938.5027792411865</v>
      </c>
      <c r="L36" s="93" t="s">
        <v>242</v>
      </c>
      <c r="M36" s="89"/>
      <c r="N36" s="89"/>
      <c r="O36" s="89"/>
      <c r="P36" s="89"/>
      <c r="Q36" s="89"/>
      <c r="R36" s="89"/>
      <c r="S36" s="89"/>
    </row>
    <row r="37" spans="1:19" x14ac:dyDescent="0.35">
      <c r="A37" s="109" t="s">
        <v>105</v>
      </c>
      <c r="C37" s="110" t="str">
        <f>VLOOKUP(A37,'Authorized Rev Req'!B33:L127,11,FALSE)</f>
        <v>D.22-10-004; Advice 4902-E</v>
      </c>
      <c r="D37" s="88">
        <f>'Authorized Rev Req'!J35</f>
        <v>-3742</v>
      </c>
      <c r="E37" s="109" t="s">
        <v>63</v>
      </c>
      <c r="F37" s="86">
        <f t="shared" si="0"/>
        <v>-3742</v>
      </c>
      <c r="G37" s="86"/>
      <c r="H37" s="86"/>
      <c r="I37" s="86"/>
      <c r="J37" s="86"/>
      <c r="K37" s="86"/>
      <c r="L37" s="93" t="s">
        <v>244</v>
      </c>
      <c r="M37" s="89"/>
      <c r="N37" s="89"/>
      <c r="O37" s="89"/>
      <c r="P37" s="89"/>
      <c r="Q37" s="89"/>
      <c r="R37" s="89"/>
      <c r="S37" s="89"/>
    </row>
    <row r="38" spans="1:19" x14ac:dyDescent="0.35">
      <c r="A38" s="109" t="s">
        <v>105</v>
      </c>
      <c r="C38" s="110" t="str">
        <f>VLOOKUP(A38,'Authorized Rev Req'!B34:L128,11,FALSE)</f>
        <v>D.22-10-004; Advice 4902-E</v>
      </c>
      <c r="D38" s="88">
        <f>'Authorized Rev Req'!J36</f>
        <v>22865.94670652083</v>
      </c>
      <c r="E38" s="109" t="s">
        <v>69</v>
      </c>
      <c r="F38" s="86">
        <f t="shared" si="0"/>
        <v>22865.94670652083</v>
      </c>
      <c r="G38" s="86"/>
      <c r="H38" s="86"/>
      <c r="I38" s="86"/>
      <c r="J38" s="86"/>
      <c r="K38" s="86"/>
      <c r="L38" s="93" t="s">
        <v>244</v>
      </c>
      <c r="M38" s="89"/>
      <c r="N38" s="89"/>
      <c r="O38" s="89"/>
      <c r="P38" s="89"/>
      <c r="Q38" s="89"/>
      <c r="R38" s="89"/>
      <c r="S38" s="89"/>
    </row>
    <row r="39" spans="1:19" x14ac:dyDescent="0.35">
      <c r="A39" s="109" t="s">
        <v>105</v>
      </c>
      <c r="C39" s="110" t="str">
        <f>VLOOKUP(A39,'Authorized Rev Req'!B35:L129,11,FALSE)</f>
        <v>D.22-10-004; Advice 4902-E</v>
      </c>
      <c r="D39" s="88">
        <f>'Authorized Rev Req'!J37</f>
        <v>12456.603754124375</v>
      </c>
      <c r="E39" s="116" t="s">
        <v>95</v>
      </c>
      <c r="F39" s="86">
        <f t="shared" si="0"/>
        <v>12456.603754124375</v>
      </c>
      <c r="G39" s="86"/>
      <c r="H39" s="86"/>
      <c r="I39" s="86"/>
      <c r="J39" s="86"/>
      <c r="K39" s="86"/>
      <c r="L39" s="93" t="s">
        <v>244</v>
      </c>
      <c r="M39" s="89"/>
      <c r="N39" s="89"/>
      <c r="O39" s="89"/>
      <c r="P39" s="89"/>
      <c r="Q39" s="89"/>
      <c r="R39" s="89"/>
      <c r="S39" s="89"/>
    </row>
    <row r="40" spans="1:19" x14ac:dyDescent="0.35">
      <c r="A40" s="93" t="s">
        <v>107</v>
      </c>
      <c r="C40" s="110" t="str">
        <f>VLOOKUP(A40,'Authorized Rev Req'!B36:L130,11,FALSE)</f>
        <v>D.15-10-037</v>
      </c>
      <c r="D40" s="88">
        <f>'Authorized Rev Req'!J38</f>
        <v>7542.5759767734726</v>
      </c>
      <c r="E40" s="93" t="s">
        <v>63</v>
      </c>
      <c r="F40" s="86">
        <f t="shared" si="0"/>
        <v>7542.5759767734726</v>
      </c>
      <c r="G40" s="86"/>
      <c r="H40" s="86"/>
      <c r="I40" s="86"/>
      <c r="J40" s="86"/>
      <c r="K40" s="86"/>
      <c r="L40" s="93" t="s">
        <v>242</v>
      </c>
      <c r="M40" s="89"/>
      <c r="N40" s="89"/>
      <c r="O40" s="89"/>
      <c r="P40" s="89"/>
      <c r="Q40" s="89"/>
      <c r="R40" s="89"/>
      <c r="S40" s="89"/>
    </row>
    <row r="41" spans="1:19" x14ac:dyDescent="0.35">
      <c r="A41" s="93" t="s">
        <v>107</v>
      </c>
      <c r="C41" s="110" t="str">
        <f>VLOOKUP(A41,'Authorized Rev Req'!B37:L131,11,FALSE)</f>
        <v>D.15-10-037</v>
      </c>
      <c r="D41" s="88">
        <f>'Authorized Rev Req'!J39</f>
        <v>-306980.69661499973</v>
      </c>
      <c r="E41" s="93" t="s">
        <v>69</v>
      </c>
      <c r="F41" s="86">
        <f t="shared" si="0"/>
        <v>-306980.69661499973</v>
      </c>
      <c r="G41" s="86"/>
      <c r="H41" s="86"/>
      <c r="I41" s="86"/>
      <c r="J41" s="86"/>
      <c r="K41" s="86"/>
      <c r="L41" s="93" t="s">
        <v>242</v>
      </c>
      <c r="M41" s="89"/>
      <c r="N41" s="89"/>
      <c r="O41" s="89"/>
      <c r="P41" s="89"/>
      <c r="Q41" s="89"/>
      <c r="R41" s="89"/>
      <c r="S41" s="89"/>
    </row>
    <row r="42" spans="1:19" x14ac:dyDescent="0.35">
      <c r="A42" s="93" t="s">
        <v>108</v>
      </c>
      <c r="C42" s="110" t="str">
        <f>VLOOKUP(A42,'Authorized Rev Req'!B38:L132,11,FALSE)</f>
        <v>D.15-10-037</v>
      </c>
      <c r="D42" s="88">
        <f>'Authorized Rev Req'!J40</f>
        <v>2770.5662737677217</v>
      </c>
      <c r="E42" s="111" t="s">
        <v>94</v>
      </c>
      <c r="F42" s="86">
        <f t="shared" si="0"/>
        <v>2770.5662737677217</v>
      </c>
      <c r="G42" s="86"/>
      <c r="H42" s="86"/>
      <c r="I42" s="86"/>
      <c r="J42" s="86"/>
      <c r="K42" s="86"/>
      <c r="L42" s="93" t="s">
        <v>242</v>
      </c>
      <c r="M42" s="89"/>
      <c r="N42" s="89"/>
      <c r="O42" s="89"/>
      <c r="P42" s="89"/>
      <c r="Q42" s="89"/>
      <c r="R42" s="89"/>
      <c r="S42" s="89"/>
    </row>
    <row r="43" spans="1:19" x14ac:dyDescent="0.35">
      <c r="A43" s="93" t="s">
        <v>110</v>
      </c>
      <c r="C43" s="110" t="str">
        <f>VLOOKUP(A43,'Authorized Rev Req'!B39:L133,11,FALSE)</f>
        <v>D.15-10-037</v>
      </c>
      <c r="D43" s="88">
        <f>'Authorized Rev Req'!J41</f>
        <v>-83502.675931202204</v>
      </c>
      <c r="E43" s="111" t="s">
        <v>95</v>
      </c>
      <c r="F43" s="86">
        <f t="shared" si="0"/>
        <v>-83502.675931202204</v>
      </c>
      <c r="G43" s="86"/>
      <c r="H43" s="86"/>
      <c r="I43" s="86"/>
      <c r="J43" s="86"/>
      <c r="K43" s="86"/>
      <c r="L43" s="93" t="s">
        <v>242</v>
      </c>
      <c r="M43" s="89"/>
      <c r="N43" s="89"/>
      <c r="O43" s="89"/>
      <c r="P43" s="89"/>
      <c r="Q43" s="89"/>
      <c r="R43" s="89"/>
      <c r="S43" s="89"/>
    </row>
    <row r="44" spans="1:19" x14ac:dyDescent="0.35">
      <c r="A44" s="93" t="s">
        <v>111</v>
      </c>
      <c r="C44" s="110" t="str">
        <f>VLOOKUP(A44,'Authorized Rev Req'!B40:L134,11,FALSE)</f>
        <v>D.15-10-037</v>
      </c>
      <c r="D44" s="88">
        <f>'Authorized Rev Req'!J42</f>
        <v>49633.640162163945</v>
      </c>
      <c r="E44" s="111" t="s">
        <v>95</v>
      </c>
      <c r="F44" s="86">
        <f t="shared" si="0"/>
        <v>49633.640162163945</v>
      </c>
      <c r="G44" s="86"/>
      <c r="H44" s="86"/>
      <c r="I44" s="86"/>
      <c r="J44" s="86"/>
      <c r="K44" s="86"/>
      <c r="L44" s="93" t="s">
        <v>242</v>
      </c>
      <c r="M44" s="89"/>
      <c r="N44" s="89"/>
      <c r="O44" s="89"/>
      <c r="P44" s="89"/>
      <c r="Q44" s="89"/>
      <c r="R44" s="89"/>
      <c r="S44" s="114"/>
    </row>
    <row r="45" spans="1:19" x14ac:dyDescent="0.35">
      <c r="A45" s="93" t="s">
        <v>115</v>
      </c>
      <c r="C45" s="110" t="str">
        <f>VLOOKUP(A45,'Authorized Rev Req'!B41:L135,11,FALSE)</f>
        <v>D.21-12-015</v>
      </c>
      <c r="D45" s="88">
        <f>'Authorized Rev Req'!J44</f>
        <v>0</v>
      </c>
      <c r="E45" s="113" t="s">
        <v>63</v>
      </c>
      <c r="F45" s="114">
        <f>D45</f>
        <v>0</v>
      </c>
      <c r="G45" s="114"/>
      <c r="H45" s="114">
        <f t="shared" ref="H45:K47" si="9">G45</f>
        <v>0</v>
      </c>
      <c r="I45" s="114">
        <f t="shared" si="9"/>
        <v>0</v>
      </c>
      <c r="J45" s="114">
        <f t="shared" si="9"/>
        <v>0</v>
      </c>
      <c r="K45" s="114">
        <f t="shared" si="9"/>
        <v>0</v>
      </c>
      <c r="L45" s="93" t="s">
        <v>244</v>
      </c>
      <c r="M45" s="89"/>
      <c r="N45" s="114"/>
      <c r="O45" s="114"/>
      <c r="P45" s="114"/>
      <c r="Q45" s="114"/>
      <c r="R45" s="114"/>
      <c r="S45" s="114"/>
    </row>
    <row r="46" spans="1:19" x14ac:dyDescent="0.35">
      <c r="A46" s="93" t="s">
        <v>115</v>
      </c>
      <c r="C46" s="110" t="str">
        <f>VLOOKUP(A46,'Authorized Rev Req'!B42:L136,11,FALSE)</f>
        <v>D.21-12-015</v>
      </c>
      <c r="D46" s="88">
        <f>'Authorized Rev Req'!J45</f>
        <v>1979.8996702526647</v>
      </c>
      <c r="E46" s="113" t="s">
        <v>69</v>
      </c>
      <c r="F46" s="114">
        <f>D46</f>
        <v>1979.8996702526647</v>
      </c>
      <c r="G46" s="114"/>
      <c r="H46" s="114">
        <f t="shared" si="9"/>
        <v>0</v>
      </c>
      <c r="I46" s="114">
        <f t="shared" si="9"/>
        <v>0</v>
      </c>
      <c r="J46" s="114">
        <f t="shared" si="9"/>
        <v>0</v>
      </c>
      <c r="K46" s="114">
        <f t="shared" si="9"/>
        <v>0</v>
      </c>
      <c r="L46" s="93" t="s">
        <v>244</v>
      </c>
      <c r="M46" s="89"/>
      <c r="N46" s="114"/>
      <c r="O46" s="114"/>
      <c r="P46" s="114"/>
      <c r="Q46" s="114"/>
      <c r="R46" s="114"/>
      <c r="S46" s="114"/>
    </row>
    <row r="47" spans="1:19" x14ac:dyDescent="0.35">
      <c r="A47" s="93" t="s">
        <v>115</v>
      </c>
      <c r="C47" s="110" t="str">
        <f>VLOOKUP(A47,'Authorized Rev Req'!B43:L137,11,FALSE)</f>
        <v>D.21-12-015</v>
      </c>
      <c r="D47" s="88">
        <f>'Authorized Rev Req'!J46</f>
        <v>10010.728669816845</v>
      </c>
      <c r="E47" s="113" t="s">
        <v>95</v>
      </c>
      <c r="F47" s="114">
        <f>D47</f>
        <v>10010.728669816845</v>
      </c>
      <c r="G47" s="114"/>
      <c r="H47" s="114">
        <f t="shared" si="9"/>
        <v>0</v>
      </c>
      <c r="I47" s="114">
        <f t="shared" si="9"/>
        <v>0</v>
      </c>
      <c r="J47" s="114">
        <f t="shared" si="9"/>
        <v>0</v>
      </c>
      <c r="K47" s="114">
        <f t="shared" si="9"/>
        <v>0</v>
      </c>
      <c r="L47" s="93" t="s">
        <v>244</v>
      </c>
      <c r="M47" s="89"/>
      <c r="N47" s="114"/>
      <c r="O47" s="114"/>
      <c r="P47" s="114"/>
      <c r="Q47" s="114"/>
      <c r="R47" s="114"/>
      <c r="S47" s="114"/>
    </row>
    <row r="48" spans="1:19" x14ac:dyDescent="0.35">
      <c r="A48" s="93" t="s">
        <v>118</v>
      </c>
      <c r="C48" s="110" t="str">
        <f>VLOOKUP(A48,'Authorized Rev Req'!B44:L138,11,FALSE)</f>
        <v>Resolution E-5183; Advice 4894-E, COC D.22-12-031; Advice 4933-E</v>
      </c>
      <c r="D48" s="88">
        <f>'Authorized Rev Req'!J47</f>
        <v>84963</v>
      </c>
      <c r="E48" s="113" t="s">
        <v>69</v>
      </c>
      <c r="F48" s="114">
        <f>D48</f>
        <v>84963</v>
      </c>
      <c r="G48" s="114">
        <v>188425</v>
      </c>
      <c r="H48" s="114">
        <v>188425</v>
      </c>
      <c r="I48" s="114">
        <v>188425</v>
      </c>
      <c r="J48" s="114">
        <v>188426</v>
      </c>
      <c r="K48" s="114">
        <v>188427</v>
      </c>
      <c r="L48" s="93" t="s">
        <v>244</v>
      </c>
      <c r="M48" s="89"/>
      <c r="N48" s="114"/>
      <c r="O48" s="114"/>
      <c r="P48" s="114"/>
      <c r="Q48" s="114"/>
      <c r="R48" s="114"/>
      <c r="S48" s="114"/>
    </row>
    <row r="49" spans="1:19" x14ac:dyDescent="0.35">
      <c r="A49" s="112" t="s">
        <v>253</v>
      </c>
      <c r="C49" s="111" t="s">
        <v>254</v>
      </c>
      <c r="D49" s="88"/>
      <c r="E49" s="113" t="s">
        <v>63</v>
      </c>
      <c r="F49" s="114">
        <v>17991</v>
      </c>
      <c r="G49" s="86">
        <f>F49/F48*G48</f>
        <v>39899.181702623493</v>
      </c>
      <c r="H49" s="86">
        <f t="shared" ref="H49:K49" si="10">G49/G48*H48</f>
        <v>39899.181702623493</v>
      </c>
      <c r="I49" s="86">
        <f t="shared" si="10"/>
        <v>39899.181702623493</v>
      </c>
      <c r="J49" s="86">
        <f t="shared" si="10"/>
        <v>39899.393453620985</v>
      </c>
      <c r="K49" s="86">
        <f t="shared" si="10"/>
        <v>39899.605204618478</v>
      </c>
      <c r="L49" s="93" t="s">
        <v>244</v>
      </c>
      <c r="M49" s="89"/>
      <c r="N49" s="114"/>
      <c r="O49" s="114"/>
      <c r="P49" s="114"/>
      <c r="Q49" s="114"/>
      <c r="R49" s="114"/>
      <c r="S49" s="114"/>
    </row>
    <row r="50" spans="1:19" x14ac:dyDescent="0.35">
      <c r="A50" s="112" t="s">
        <v>253</v>
      </c>
      <c r="C50" s="111" t="s">
        <v>254</v>
      </c>
      <c r="D50" s="88"/>
      <c r="E50" s="113" t="s">
        <v>69</v>
      </c>
      <c r="F50" s="114">
        <v>-17991</v>
      </c>
      <c r="G50" s="114">
        <f>-G49</f>
        <v>-39899.181702623493</v>
      </c>
      <c r="H50" s="114">
        <f t="shared" ref="H50:K50" si="11">-H49</f>
        <v>-39899.181702623493</v>
      </c>
      <c r="I50" s="114">
        <f t="shared" si="11"/>
        <v>-39899.181702623493</v>
      </c>
      <c r="J50" s="114">
        <f t="shared" si="11"/>
        <v>-39899.393453620985</v>
      </c>
      <c r="K50" s="114">
        <f t="shared" si="11"/>
        <v>-39899.605204618478</v>
      </c>
      <c r="L50" s="93" t="s">
        <v>244</v>
      </c>
      <c r="M50" s="89"/>
      <c r="N50" s="114"/>
      <c r="O50" s="114"/>
      <c r="P50" s="114"/>
      <c r="Q50" s="114"/>
      <c r="R50" s="114"/>
      <c r="S50" s="114"/>
    </row>
    <row r="51" spans="1:19" x14ac:dyDescent="0.35">
      <c r="A51" s="93" t="s">
        <v>123</v>
      </c>
      <c r="C51" s="110" t="str">
        <f>VLOOKUP(A51,'Authorized Rev Req'!B45:L139,11,FALSE)</f>
        <v>D.21-01-012; Advice 4658-E/E-A</v>
      </c>
      <c r="D51" s="88">
        <f>'Authorized Rev Req'!J49</f>
        <v>135161.69012109609</v>
      </c>
      <c r="E51" s="113" t="s">
        <v>69</v>
      </c>
      <c r="F51" s="114">
        <f>D51</f>
        <v>135161.69012109609</v>
      </c>
      <c r="G51" s="114">
        <f>F51</f>
        <v>135161.69012109609</v>
      </c>
      <c r="H51" s="86"/>
      <c r="I51" s="86"/>
      <c r="J51" s="86"/>
      <c r="K51" s="86"/>
      <c r="L51" s="93" t="s">
        <v>244</v>
      </c>
      <c r="M51" s="89"/>
      <c r="N51" s="114"/>
      <c r="O51" s="114"/>
      <c r="P51" s="114"/>
      <c r="Q51" s="114"/>
      <c r="R51" s="114"/>
      <c r="S51" s="114"/>
    </row>
    <row r="52" spans="1:19" x14ac:dyDescent="0.35">
      <c r="A52" s="93" t="s">
        <v>125</v>
      </c>
      <c r="C52" s="110" t="str">
        <f>VLOOKUP(A52,'Authorized Rev Req'!B46:L140,11,FALSE)</f>
        <v>D.22-06-032</v>
      </c>
      <c r="D52" s="88">
        <f>'Authorized Rev Req'!J50</f>
        <v>135415.57954872175</v>
      </c>
      <c r="E52" s="113" t="s">
        <v>69</v>
      </c>
      <c r="F52" s="114">
        <f>$D$52</f>
        <v>135415.57954872175</v>
      </c>
      <c r="G52" s="114">
        <f>$D$52</f>
        <v>135415.57954872175</v>
      </c>
      <c r="H52" s="114"/>
      <c r="I52" s="114"/>
      <c r="J52" s="114"/>
      <c r="K52" s="114"/>
      <c r="L52" s="93" t="s">
        <v>244</v>
      </c>
      <c r="M52" s="89"/>
      <c r="N52" s="114"/>
      <c r="O52" s="114"/>
      <c r="P52" s="114"/>
      <c r="Q52" s="114"/>
      <c r="R52" s="114"/>
      <c r="S52" s="114"/>
    </row>
    <row r="53" spans="1:19" x14ac:dyDescent="0.35">
      <c r="A53" s="93" t="s">
        <v>127</v>
      </c>
      <c r="C53" s="110" t="str">
        <f>VLOOKUP(A53,'Authorized Rev Req'!B47:L141,11,FALSE)</f>
        <v>Advice 4807-E</v>
      </c>
      <c r="D53" s="88">
        <f>'Authorized Rev Req'!J51</f>
        <v>26556.155303815507</v>
      </c>
      <c r="E53" s="113" t="s">
        <v>69</v>
      </c>
      <c r="F53" s="114"/>
      <c r="G53" s="114"/>
      <c r="H53" s="86"/>
      <c r="I53" s="86"/>
      <c r="J53" s="86"/>
      <c r="K53" s="86"/>
      <c r="L53" s="93" t="s">
        <v>244</v>
      </c>
      <c r="M53" s="89"/>
      <c r="N53" s="114"/>
      <c r="O53" s="114"/>
      <c r="P53" s="114"/>
      <c r="Q53" s="114"/>
      <c r="R53" s="114"/>
      <c r="S53" s="114"/>
    </row>
    <row r="54" spans="1:19" x14ac:dyDescent="0.35">
      <c r="A54" s="93" t="s">
        <v>255</v>
      </c>
      <c r="C54" s="110" t="s">
        <v>256</v>
      </c>
      <c r="D54" s="88"/>
      <c r="E54" s="113" t="s">
        <v>69</v>
      </c>
      <c r="F54" s="114">
        <v>29216</v>
      </c>
      <c r="G54" s="114">
        <v>0</v>
      </c>
      <c r="H54" s="86"/>
      <c r="I54" s="86"/>
      <c r="J54" s="86"/>
      <c r="K54" s="86"/>
      <c r="L54" s="93" t="s">
        <v>244</v>
      </c>
      <c r="M54" s="89"/>
      <c r="N54" s="114"/>
      <c r="O54" s="114"/>
      <c r="P54" s="114"/>
      <c r="Q54" s="114"/>
      <c r="R54" s="114"/>
      <c r="S54" s="114"/>
    </row>
    <row r="55" spans="1:19" x14ac:dyDescent="0.35">
      <c r="A55" s="93" t="s">
        <v>131</v>
      </c>
      <c r="C55" s="110" t="str">
        <f>VLOOKUP(A55,'Authorized Rev Req'!B48:L142,11,FALSE)</f>
        <v>D.15-10-037</v>
      </c>
      <c r="D55" s="88">
        <f>'Authorized Rev Req'!J53</f>
        <v>14300.599521956839</v>
      </c>
      <c r="E55" s="113" t="s">
        <v>69</v>
      </c>
      <c r="F55" s="114">
        <f>D55</f>
        <v>14300.599521956839</v>
      </c>
      <c r="G55" s="114">
        <f t="shared" ref="G55:K62" si="12">F55</f>
        <v>14300.599521956839</v>
      </c>
      <c r="H55" s="114">
        <f t="shared" si="12"/>
        <v>14300.599521956839</v>
      </c>
      <c r="I55" s="114">
        <f t="shared" si="12"/>
        <v>14300.599521956839</v>
      </c>
      <c r="J55" s="114">
        <f t="shared" si="12"/>
        <v>14300.599521956839</v>
      </c>
      <c r="K55" s="114">
        <f t="shared" si="12"/>
        <v>14300.599521956839</v>
      </c>
      <c r="L55" s="93" t="s">
        <v>244</v>
      </c>
      <c r="M55" s="89"/>
      <c r="N55" s="114"/>
      <c r="O55" s="114"/>
      <c r="P55" s="114"/>
      <c r="Q55" s="114"/>
      <c r="R55" s="114"/>
      <c r="S55" s="114"/>
    </row>
    <row r="56" spans="1:19" x14ac:dyDescent="0.35">
      <c r="A56" s="93" t="str">
        <f>'Authorized Rev Req'!$B$55</f>
        <v>WEMA 2</v>
      </c>
      <c r="C56" s="110" t="str">
        <f>VLOOKUP(A56,'Authorized Rev Req'!B49:L143,11,FALSE)</f>
        <v>D.23-05-033</v>
      </c>
      <c r="D56" s="88">
        <f>'Authorized Rev Req'!J55</f>
        <v>214140.32573293196</v>
      </c>
      <c r="E56" s="113" t="s">
        <v>69</v>
      </c>
      <c r="F56" s="114">
        <f>D56</f>
        <v>214140.32573293196</v>
      </c>
      <c r="G56" s="114"/>
      <c r="H56" s="114"/>
      <c r="I56" s="114"/>
      <c r="J56" s="114"/>
      <c r="K56" s="114"/>
      <c r="L56" s="93" t="s">
        <v>244</v>
      </c>
      <c r="M56" s="89"/>
      <c r="N56" s="114"/>
      <c r="O56" s="114"/>
      <c r="P56" s="114"/>
      <c r="Q56" s="114"/>
      <c r="R56" s="114"/>
      <c r="S56" s="114"/>
    </row>
    <row r="57" spans="1:19" x14ac:dyDescent="0.35">
      <c r="A57" s="112" t="s">
        <v>139</v>
      </c>
      <c r="C57" s="110" t="str">
        <f>VLOOKUP(A57,'Authorized Rev Req'!B50:L144,11,FALSE)</f>
        <v>D.22-06-002</v>
      </c>
      <c r="D57" s="88">
        <f>'Authorized Rev Req'!J57</f>
        <v>1460.8669493265006</v>
      </c>
      <c r="E57" s="113" t="s">
        <v>69</v>
      </c>
      <c r="F57" s="114">
        <f t="shared" ref="F57:F59" si="13">D57</f>
        <v>1460.8669493265006</v>
      </c>
      <c r="G57" s="114"/>
      <c r="H57" s="114"/>
      <c r="I57" s="114"/>
      <c r="J57" s="114"/>
      <c r="K57" s="114"/>
      <c r="L57" s="93" t="s">
        <v>244</v>
      </c>
      <c r="M57" s="89"/>
      <c r="N57" s="114"/>
      <c r="O57" s="114"/>
      <c r="P57" s="114"/>
      <c r="Q57" s="114"/>
      <c r="R57" s="114"/>
      <c r="S57" s="114"/>
    </row>
    <row r="58" spans="1:19" x14ac:dyDescent="0.35">
      <c r="A58" s="112" t="s">
        <v>141</v>
      </c>
      <c r="C58" s="110" t="str">
        <f>VLOOKUP(A58,'Authorized Rev Req'!B51:L145,11,FALSE)</f>
        <v>D.22-09-015; Advice 4876-E</v>
      </c>
      <c r="D58" s="88">
        <f>'Authorized Rev Req'!J58</f>
        <v>201345.19514348207</v>
      </c>
      <c r="E58" s="113" t="s">
        <v>69</v>
      </c>
      <c r="F58" s="114">
        <f t="shared" si="13"/>
        <v>201345.19514348207</v>
      </c>
      <c r="G58" s="114">
        <v>87075</v>
      </c>
      <c r="H58" s="114">
        <v>101989</v>
      </c>
      <c r="I58" s="114"/>
      <c r="J58" s="114"/>
      <c r="K58" s="114"/>
      <c r="L58" s="93" t="s">
        <v>244</v>
      </c>
      <c r="M58" s="89"/>
      <c r="N58" s="114"/>
      <c r="O58" s="114"/>
      <c r="P58" s="114"/>
      <c r="Q58" s="114"/>
      <c r="R58" s="114"/>
      <c r="S58" s="114"/>
    </row>
    <row r="59" spans="1:19" x14ac:dyDescent="0.35">
      <c r="A59" s="112" t="str">
        <f>'Authorized Rev Req'!$B$59</f>
        <v>CSRP Track 2</v>
      </c>
      <c r="C59" s="110" t="str">
        <f>VLOOKUP(A59,'Authorized Rev Req'!B52:L146,11,FALSE)</f>
        <v>D.23-03-019</v>
      </c>
      <c r="D59" s="88">
        <f>'Authorized Rev Req'!J59</f>
        <v>38155.50099652254</v>
      </c>
      <c r="E59" s="113" t="s">
        <v>69</v>
      </c>
      <c r="F59" s="114">
        <f t="shared" si="13"/>
        <v>38155.50099652254</v>
      </c>
      <c r="G59" s="114">
        <v>14298</v>
      </c>
      <c r="H59" s="114">
        <v>15008</v>
      </c>
      <c r="I59" s="114"/>
      <c r="J59" s="114"/>
      <c r="K59" s="114"/>
      <c r="L59" s="93" t="s">
        <v>244</v>
      </c>
      <c r="M59" s="89"/>
      <c r="N59" s="114"/>
      <c r="O59" s="114"/>
      <c r="P59" s="114"/>
      <c r="Q59" s="114"/>
      <c r="R59" s="114"/>
      <c r="S59" s="114"/>
    </row>
    <row r="60" spans="1:19" x14ac:dyDescent="0.35">
      <c r="A60" s="93" t="s">
        <v>146</v>
      </c>
      <c r="C60" s="110" t="str">
        <f>VLOOKUP(A60,'Authorized Rev Req'!B53:L147,11,FALSE)</f>
        <v>D.20-11-007; Advice 4416-E</v>
      </c>
      <c r="D60" s="88">
        <f>'Authorized Rev Req'!J60</f>
        <v>19256.772000000001</v>
      </c>
      <c r="E60" s="113" t="s">
        <v>148</v>
      </c>
      <c r="F60" s="114">
        <f>D60</f>
        <v>19256.772000000001</v>
      </c>
      <c r="G60" s="114">
        <f t="shared" si="12"/>
        <v>19256.772000000001</v>
      </c>
      <c r="H60" s="114">
        <f t="shared" si="12"/>
        <v>19256.772000000001</v>
      </c>
      <c r="I60" s="114">
        <f t="shared" si="12"/>
        <v>19256.772000000001</v>
      </c>
      <c r="J60" s="114">
        <f t="shared" si="12"/>
        <v>19256.772000000001</v>
      </c>
      <c r="K60" s="114">
        <f t="shared" si="12"/>
        <v>19256.772000000001</v>
      </c>
      <c r="L60" s="93" t="s">
        <v>244</v>
      </c>
      <c r="M60" s="89"/>
      <c r="N60" s="114"/>
      <c r="O60" s="114"/>
      <c r="P60" s="114"/>
      <c r="Q60" s="114"/>
      <c r="R60" s="114"/>
      <c r="S60" s="114"/>
    </row>
    <row r="61" spans="1:19" x14ac:dyDescent="0.35">
      <c r="A61" s="93" t="s">
        <v>149</v>
      </c>
      <c r="C61" s="110" t="str">
        <f>VLOOKUP(A61,'Authorized Rev Req'!B54:L148,11,FALSE)</f>
        <v>D.21-10-025; Advice 4717-E-A</v>
      </c>
      <c r="D61" s="88">
        <f>'Authorized Rev Req'!J61</f>
        <v>31732.126</v>
      </c>
      <c r="E61" s="113" t="s">
        <v>148</v>
      </c>
      <c r="F61" s="114">
        <f>D61</f>
        <v>31732.126</v>
      </c>
      <c r="G61" s="114">
        <f t="shared" si="12"/>
        <v>31732.126</v>
      </c>
      <c r="H61" s="114">
        <f t="shared" si="12"/>
        <v>31732.126</v>
      </c>
      <c r="I61" s="114">
        <f t="shared" si="12"/>
        <v>31732.126</v>
      </c>
      <c r="J61" s="114">
        <f t="shared" si="12"/>
        <v>31732.126</v>
      </c>
      <c r="K61" s="114">
        <f t="shared" si="12"/>
        <v>31732.126</v>
      </c>
      <c r="L61" s="93" t="s">
        <v>244</v>
      </c>
      <c r="M61" s="89"/>
      <c r="N61" s="114"/>
      <c r="O61" s="114"/>
      <c r="P61" s="114"/>
      <c r="Q61" s="114"/>
      <c r="R61" s="114"/>
      <c r="S61" s="114"/>
    </row>
    <row r="62" spans="1:19" x14ac:dyDescent="0.35">
      <c r="A62" s="93" t="str">
        <f>'Authorized Rev Req'!$B$62</f>
        <v>2021 GRC Tracks 1 and 3 Recovery Bonds FRC #3 (AB 1054)</v>
      </c>
      <c r="C62" s="110" t="str">
        <f>VLOOKUP(A62,'Authorized Rev Req'!B55:L149,11,FALSE)</f>
        <v>D.23-02-023 / Advice 5018-E</v>
      </c>
      <c r="D62" s="88">
        <f>'Authorized Rev Req'!J62</f>
        <v>55255.381999999998</v>
      </c>
      <c r="E62" s="113" t="s">
        <v>148</v>
      </c>
      <c r="F62" s="114">
        <f>D62</f>
        <v>55255.381999999998</v>
      </c>
      <c r="G62" s="114">
        <f t="shared" si="12"/>
        <v>55255.381999999998</v>
      </c>
      <c r="H62" s="114">
        <f t="shared" si="12"/>
        <v>55255.381999999998</v>
      </c>
      <c r="I62" s="114">
        <f t="shared" si="12"/>
        <v>55255.381999999998</v>
      </c>
      <c r="J62" s="114">
        <f t="shared" si="12"/>
        <v>55255.381999999998</v>
      </c>
      <c r="K62" s="114">
        <f t="shared" si="12"/>
        <v>55255.381999999998</v>
      </c>
      <c r="L62" s="93" t="s">
        <v>244</v>
      </c>
      <c r="M62" s="89"/>
      <c r="N62" s="114"/>
      <c r="O62" s="114"/>
      <c r="P62" s="114"/>
      <c r="Q62" s="114"/>
      <c r="R62" s="114"/>
      <c r="S62" s="114"/>
    </row>
    <row r="63" spans="1:19" x14ac:dyDescent="0.35">
      <c r="A63" s="93" t="s">
        <v>257</v>
      </c>
      <c r="C63" s="110"/>
      <c r="D63" s="88"/>
      <c r="F63" s="86"/>
      <c r="G63" s="86"/>
      <c r="H63" s="86"/>
      <c r="I63" s="86"/>
      <c r="J63" s="86"/>
      <c r="K63" s="86"/>
      <c r="L63" s="93"/>
      <c r="M63" s="89"/>
      <c r="N63" s="89"/>
      <c r="O63" s="89"/>
      <c r="P63" s="89"/>
      <c r="Q63" s="89"/>
      <c r="R63" s="89"/>
      <c r="S63" s="89"/>
    </row>
    <row r="64" spans="1:19" x14ac:dyDescent="0.35">
      <c r="A64" s="97" t="s">
        <v>155</v>
      </c>
      <c r="B64" s="97"/>
      <c r="C64" s="110"/>
      <c r="D64" s="88"/>
      <c r="F64" s="86"/>
      <c r="G64" s="86"/>
      <c r="H64" s="86"/>
      <c r="I64" s="86"/>
      <c r="J64" s="86"/>
      <c r="K64" s="86"/>
      <c r="L64" s="93"/>
      <c r="M64" s="89"/>
      <c r="N64" s="89"/>
      <c r="O64" s="89"/>
      <c r="P64" s="89"/>
      <c r="Q64" s="89"/>
      <c r="R64" s="89"/>
      <c r="S64" s="89"/>
    </row>
    <row r="65" spans="1:19" x14ac:dyDescent="0.35">
      <c r="A65" s="93" t="s">
        <v>157</v>
      </c>
      <c r="C65" s="110" t="str">
        <f>VLOOKUP(A65,'Authorized Rev Req'!B58:L152,11,FALSE)</f>
        <v>D.17-12-003</v>
      </c>
      <c r="D65" s="88">
        <f>'Authorized Rev Req'!J66</f>
        <v>4649.4273155371566</v>
      </c>
      <c r="E65" s="93" t="s">
        <v>63</v>
      </c>
      <c r="F65" s="86">
        <f>D65</f>
        <v>4649.4273155371566</v>
      </c>
      <c r="G65" s="86">
        <f t="shared" ref="G65:K67" si="14">F65</f>
        <v>4649.4273155371566</v>
      </c>
      <c r="H65" s="86">
        <f t="shared" si="14"/>
        <v>4649.4273155371566</v>
      </c>
      <c r="I65" s="86">
        <f t="shared" si="14"/>
        <v>4649.4273155371566</v>
      </c>
      <c r="J65" s="86">
        <f t="shared" si="14"/>
        <v>4649.4273155371566</v>
      </c>
      <c r="K65" s="86">
        <f t="shared" si="14"/>
        <v>4649.4273155371566</v>
      </c>
      <c r="L65" s="93" t="s">
        <v>242</v>
      </c>
      <c r="M65" s="89"/>
      <c r="N65" s="89"/>
      <c r="O65" s="89"/>
      <c r="P65" s="89"/>
      <c r="Q65" s="89"/>
      <c r="R65" s="89"/>
      <c r="S65" s="89"/>
    </row>
    <row r="66" spans="1:19" x14ac:dyDescent="0.35">
      <c r="A66" s="93" t="s">
        <v>160</v>
      </c>
      <c r="C66" s="110" t="str">
        <f>VLOOKUP(A66,'Authorized Rev Req'!B59:L153,11,FALSE)</f>
        <v>D.17-12-003</v>
      </c>
      <c r="D66" s="88">
        <f>'Authorized Rev Req'!J67</f>
        <v>23987.969550688693</v>
      </c>
      <c r="E66" s="111" t="s">
        <v>69</v>
      </c>
      <c r="F66" s="86">
        <f>D66</f>
        <v>23987.969550688693</v>
      </c>
      <c r="G66" s="86">
        <f t="shared" si="14"/>
        <v>23987.969550688693</v>
      </c>
      <c r="H66" s="86">
        <f t="shared" si="14"/>
        <v>23987.969550688693</v>
      </c>
      <c r="I66" s="86">
        <f t="shared" si="14"/>
        <v>23987.969550688693</v>
      </c>
      <c r="J66" s="86">
        <f t="shared" si="14"/>
        <v>23987.969550688693</v>
      </c>
      <c r="K66" s="86">
        <f t="shared" si="14"/>
        <v>23987.969550688693</v>
      </c>
      <c r="L66" s="93" t="s">
        <v>242</v>
      </c>
      <c r="M66" s="89"/>
      <c r="N66" s="89"/>
      <c r="O66" s="89"/>
      <c r="P66" s="89"/>
      <c r="Q66" s="89"/>
      <c r="R66" s="89"/>
      <c r="S66" s="89"/>
    </row>
    <row r="67" spans="1:19" x14ac:dyDescent="0.35">
      <c r="A67" s="93" t="s">
        <v>162</v>
      </c>
      <c r="C67" s="110" t="str">
        <f>VLOOKUP(A67,'Authorized Rev Req'!B60:L154,11,FALSE)</f>
        <v>D.18-05-041; Advice 4633-E-A</v>
      </c>
      <c r="D67" s="88">
        <f>'Authorized Rev Req'!J68</f>
        <v>415373.55387946073</v>
      </c>
      <c r="E67" s="93" t="s">
        <v>95</v>
      </c>
      <c r="F67" s="86">
        <f>D67</f>
        <v>415373.55387946073</v>
      </c>
      <c r="G67" s="86">
        <f t="shared" si="14"/>
        <v>415373.55387946073</v>
      </c>
      <c r="H67" s="86">
        <f t="shared" si="14"/>
        <v>415373.55387946073</v>
      </c>
      <c r="I67" s="86">
        <f t="shared" si="14"/>
        <v>415373.55387946073</v>
      </c>
      <c r="J67" s="86">
        <f t="shared" si="14"/>
        <v>415373.55387946073</v>
      </c>
      <c r="K67" s="86">
        <f t="shared" si="14"/>
        <v>415373.55387946073</v>
      </c>
      <c r="L67" s="93" t="s">
        <v>242</v>
      </c>
      <c r="M67" s="89"/>
      <c r="N67" s="89"/>
      <c r="O67" s="89"/>
      <c r="P67" s="89"/>
      <c r="Q67" s="89"/>
      <c r="R67" s="89"/>
      <c r="S67" s="89"/>
    </row>
    <row r="68" spans="1:19" x14ac:dyDescent="0.35">
      <c r="A68" s="93" t="s">
        <v>165</v>
      </c>
      <c r="C68" s="110" t="str">
        <f>VLOOKUP(A68,'Authorized Rev Req'!B61:L155,11,FALSE)</f>
        <v>D.21-12-011; Advice 4715-E</v>
      </c>
      <c r="D68" s="88">
        <f>'Authorized Rev Req'!J69</f>
        <v>47007.449397788943</v>
      </c>
      <c r="E68" s="93" t="s">
        <v>95</v>
      </c>
      <c r="F68" s="86">
        <f t="shared" ref="F68:F69" si="15">D68</f>
        <v>47007.449397788943</v>
      </c>
      <c r="G68" s="86"/>
      <c r="H68" s="86"/>
      <c r="I68" s="86"/>
      <c r="J68" s="86"/>
      <c r="K68" s="86"/>
      <c r="L68" s="93" t="s">
        <v>244</v>
      </c>
      <c r="M68" s="89"/>
      <c r="N68" s="89"/>
      <c r="O68" s="89"/>
      <c r="P68" s="89"/>
      <c r="Q68" s="89"/>
      <c r="R68" s="89"/>
      <c r="S68" s="89"/>
    </row>
    <row r="69" spans="1:19" x14ac:dyDescent="0.35">
      <c r="A69" s="109" t="s">
        <v>167</v>
      </c>
      <c r="C69" s="110" t="str">
        <f>VLOOKUP(A69,'Authorized Rev Req'!B62:L156,11,FALSE)</f>
        <v>D.22-04-044; Advice 4858-E</v>
      </c>
      <c r="D69" s="88">
        <f>'Authorized Rev Req'!J70</f>
        <v>14055.467526308497</v>
      </c>
      <c r="E69" s="93" t="s">
        <v>95</v>
      </c>
      <c r="F69" s="86">
        <f t="shared" si="15"/>
        <v>14055.467526308497</v>
      </c>
      <c r="G69" s="86"/>
      <c r="H69" s="86"/>
      <c r="I69" s="86"/>
      <c r="J69" s="86"/>
      <c r="K69" s="86"/>
      <c r="L69" s="93" t="s">
        <v>244</v>
      </c>
      <c r="M69" s="89"/>
      <c r="N69" s="89"/>
      <c r="O69" s="89"/>
      <c r="P69" s="89"/>
      <c r="Q69" s="89"/>
      <c r="R69" s="89"/>
      <c r="S69" s="89"/>
    </row>
    <row r="70" spans="1:19" x14ac:dyDescent="0.35">
      <c r="A70" s="109" t="s">
        <v>169</v>
      </c>
      <c r="C70" s="110" t="str">
        <f>VLOOKUP(A70,'Authorized Rev Req'!B63:L157,11,FALSE)</f>
        <v>D.22-04-044; Advice 4852-E</v>
      </c>
      <c r="D70" s="88">
        <f>'Authorized Rev Req'!J71</f>
        <v>5055.9235706145673</v>
      </c>
      <c r="E70" s="93" t="s">
        <v>95</v>
      </c>
      <c r="F70" s="86">
        <v>5056</v>
      </c>
      <c r="G70" s="86"/>
      <c r="H70" s="86"/>
      <c r="I70" s="86"/>
      <c r="J70" s="86"/>
      <c r="K70" s="86"/>
      <c r="L70" s="93" t="s">
        <v>244</v>
      </c>
      <c r="M70" s="89"/>
      <c r="N70" s="89"/>
      <c r="O70" s="89"/>
      <c r="P70" s="89"/>
      <c r="Q70" s="89"/>
      <c r="R70" s="89"/>
      <c r="S70" s="89"/>
    </row>
    <row r="71" spans="1:19" x14ac:dyDescent="0.35">
      <c r="A71" s="109" t="s">
        <v>171</v>
      </c>
      <c r="C71" s="110" t="str">
        <f>VLOOKUP(A71,'Authorized Rev Req'!B64:L158,11,FALSE)</f>
        <v>D.21-08-006; Advice 4606-E</v>
      </c>
      <c r="D71" s="88">
        <f>'Authorized Rev Req'!J72</f>
        <v>549.40282464338043</v>
      </c>
      <c r="E71" s="93" t="s">
        <v>95</v>
      </c>
      <c r="F71" s="86">
        <f>D71</f>
        <v>549.40282464338043</v>
      </c>
      <c r="G71" s="86">
        <v>0</v>
      </c>
      <c r="H71" s="86">
        <v>0</v>
      </c>
      <c r="I71" s="86">
        <v>0</v>
      </c>
      <c r="J71" s="86">
        <v>0</v>
      </c>
      <c r="K71" s="86">
        <v>0</v>
      </c>
      <c r="L71" s="93" t="s">
        <v>244</v>
      </c>
      <c r="M71" s="89"/>
      <c r="N71" s="89"/>
      <c r="O71" s="89"/>
      <c r="P71" s="89"/>
      <c r="Q71" s="89"/>
      <c r="R71" s="89"/>
      <c r="S71" s="89"/>
    </row>
    <row r="72" spans="1:19" x14ac:dyDescent="0.35">
      <c r="A72" s="109" t="s">
        <v>173</v>
      </c>
      <c r="C72" s="110" t="str">
        <f>VLOOKUP(A72,'Authorized Rev Req'!B65:L159,11,FALSE)</f>
        <v>D.19-12-021</v>
      </c>
      <c r="D72" s="88">
        <f>'Authorized Rev Req'!J73</f>
        <v>6441</v>
      </c>
      <c r="E72" s="93" t="s">
        <v>95</v>
      </c>
      <c r="F72" s="86">
        <f>D72</f>
        <v>6441</v>
      </c>
      <c r="G72" s="86">
        <f>F72</f>
        <v>6441</v>
      </c>
      <c r="H72" s="86">
        <f>G72</f>
        <v>6441</v>
      </c>
      <c r="I72" s="86">
        <v>16103</v>
      </c>
      <c r="J72" s="86">
        <v>16103</v>
      </c>
      <c r="K72" s="86">
        <v>16103</v>
      </c>
      <c r="L72" s="93" t="s">
        <v>242</v>
      </c>
      <c r="M72" s="89"/>
      <c r="N72" s="89"/>
      <c r="O72" s="89"/>
      <c r="P72" s="89"/>
      <c r="Q72" s="89"/>
      <c r="R72" s="89"/>
      <c r="S72" s="89"/>
    </row>
    <row r="73" spans="1:19" x14ac:dyDescent="0.35">
      <c r="A73" s="93" t="s">
        <v>175</v>
      </c>
      <c r="C73" s="110" t="str">
        <f>VLOOKUP(A73,'Authorized Rev Req'!B66:L160,11,FALSE)</f>
        <v>Advice 4658-E/E-A</v>
      </c>
      <c r="D73" s="88">
        <f>'Authorized Rev Req'!J74</f>
        <v>25700.148339297579</v>
      </c>
      <c r="E73" s="113" t="s">
        <v>95</v>
      </c>
      <c r="F73" s="114">
        <f>D73</f>
        <v>25700.148339297579</v>
      </c>
      <c r="G73" s="114">
        <f t="shared" ref="G73" si="16">F73</f>
        <v>25700.148339297579</v>
      </c>
      <c r="H73" s="86"/>
      <c r="I73" s="86"/>
      <c r="J73" s="86"/>
      <c r="K73" s="86"/>
      <c r="L73" s="93" t="s">
        <v>244</v>
      </c>
      <c r="M73" s="89"/>
      <c r="N73" s="114"/>
      <c r="O73" s="114"/>
      <c r="P73" s="114"/>
      <c r="Q73" s="114"/>
      <c r="R73" s="114"/>
      <c r="S73" s="114"/>
    </row>
    <row r="74" spans="1:19" x14ac:dyDescent="0.35">
      <c r="A74" s="93" t="s">
        <v>180</v>
      </c>
      <c r="C74" s="110" t="str">
        <f>VLOOKUP(A74,'Authorized Rev Req'!B67:L161,11,FALSE)</f>
        <v>D.21-01-004; Advice 4633-E-A</v>
      </c>
      <c r="D74" s="88">
        <f>'Authorized Rev Req'!J76</f>
        <v>75509.177006873026</v>
      </c>
      <c r="E74" s="93" t="s">
        <v>95</v>
      </c>
      <c r="F74" s="86">
        <f t="shared" ref="F74:F76" si="17">D74</f>
        <v>75509.177006873026</v>
      </c>
      <c r="G74" s="86">
        <v>0</v>
      </c>
      <c r="H74" s="86">
        <v>0</v>
      </c>
      <c r="I74" s="86">
        <v>0</v>
      </c>
      <c r="J74" s="86">
        <v>0</v>
      </c>
      <c r="K74" s="86">
        <v>0</v>
      </c>
      <c r="L74" s="117" t="s">
        <v>244</v>
      </c>
      <c r="M74" s="89"/>
      <c r="N74" s="89"/>
      <c r="O74" s="89"/>
      <c r="P74" s="89"/>
      <c r="Q74" s="89"/>
      <c r="R74" s="89"/>
      <c r="S74" s="89"/>
    </row>
    <row r="75" spans="1:19" x14ac:dyDescent="0.35">
      <c r="A75" s="93" t="s">
        <v>184</v>
      </c>
      <c r="C75" s="110" t="str">
        <f>VLOOKUP(A75,'Authorized Rev Req'!B68:L162,11,FALSE)</f>
        <v>D.16-01-023; D.18-12-006; Advice 4893-ED.20-08-045; Advice 4893-ED.19-11-017; Advice 4893-E, COC D.22-12-031; Advice 4933-E</v>
      </c>
      <c r="D75" s="88">
        <f>'Authorized Rev Req'!J77</f>
        <v>30254</v>
      </c>
      <c r="E75" s="111" t="s">
        <v>69</v>
      </c>
      <c r="F75" s="86">
        <f t="shared" si="17"/>
        <v>30254</v>
      </c>
      <c r="G75" s="86">
        <v>49959.440175314689</v>
      </c>
      <c r="H75" s="86">
        <v>73461.225349898887</v>
      </c>
      <c r="I75" s="86">
        <v>73461.225349898887</v>
      </c>
      <c r="J75" s="86">
        <v>73461.225349898887</v>
      </c>
      <c r="K75" s="86">
        <v>73461.225349898887</v>
      </c>
      <c r="L75" s="93" t="s">
        <v>242</v>
      </c>
      <c r="M75" s="89"/>
      <c r="N75" s="89"/>
      <c r="O75" s="89"/>
      <c r="P75" s="89"/>
      <c r="Q75" s="89"/>
      <c r="R75" s="89"/>
      <c r="S75" s="89"/>
    </row>
    <row r="76" spans="1:19" x14ac:dyDescent="0.35">
      <c r="A76" s="93" t="s">
        <v>187</v>
      </c>
      <c r="C76" s="110" t="str">
        <f>VLOOKUP(A76,'Authorized Rev Req'!B69:L163,11,FALSE)</f>
        <v>D.18-05-040; D.18-01-024; Advice 4893-E, COC D.22-12-031; Advice 4933-E</v>
      </c>
      <c r="D76" s="88">
        <f>'Authorized Rev Req'!J78</f>
        <v>15678</v>
      </c>
      <c r="E76" s="111" t="s">
        <v>69</v>
      </c>
      <c r="F76" s="86">
        <f t="shared" si="17"/>
        <v>15678</v>
      </c>
      <c r="G76" s="86">
        <v>58981.41254297553</v>
      </c>
      <c r="H76" s="86">
        <v>108079.75372974236</v>
      </c>
      <c r="I76" s="86">
        <v>108079.75372974236</v>
      </c>
      <c r="J76" s="86">
        <v>108079.75372974236</v>
      </c>
      <c r="K76" s="86">
        <v>108079.75372974236</v>
      </c>
      <c r="L76" s="93" t="s">
        <v>244</v>
      </c>
      <c r="M76" s="89"/>
      <c r="N76" s="95"/>
      <c r="O76" s="95"/>
      <c r="P76" s="95"/>
      <c r="Q76" s="95"/>
      <c r="R76" s="95"/>
      <c r="S76" s="114"/>
    </row>
    <row r="77" spans="1:19" x14ac:dyDescent="0.35">
      <c r="A77" s="93" t="s">
        <v>258</v>
      </c>
      <c r="C77" s="110" t="s">
        <v>259</v>
      </c>
      <c r="D77" s="88">
        <v>0</v>
      </c>
      <c r="E77" s="111" t="s">
        <v>69</v>
      </c>
      <c r="F77" s="86"/>
      <c r="G77" s="86"/>
      <c r="H77" s="86">
        <v>94440</v>
      </c>
      <c r="I77" s="86">
        <v>94440</v>
      </c>
      <c r="J77" s="86">
        <v>94440</v>
      </c>
      <c r="K77" s="86">
        <v>94440</v>
      </c>
      <c r="L77" s="93" t="s">
        <v>244</v>
      </c>
      <c r="M77" s="89"/>
      <c r="N77" s="95"/>
      <c r="O77" s="95"/>
      <c r="P77" s="95"/>
      <c r="Q77" s="95"/>
      <c r="R77" s="95"/>
      <c r="S77" s="114"/>
    </row>
    <row r="78" spans="1:19" x14ac:dyDescent="0.35">
      <c r="A78" s="93" t="s">
        <v>190</v>
      </c>
      <c r="C78" s="110" t="str">
        <f>VLOOKUP(A78,'Authorized Rev Req'!B71:L165,11,FALSE)</f>
        <v>D.21-06-015</v>
      </c>
      <c r="D78" s="114">
        <f>'Authorized Rev Req'!J79</f>
        <v>61811.100583554697</v>
      </c>
      <c r="E78" s="111" t="s">
        <v>95</v>
      </c>
      <c r="F78" s="86">
        <f>D78</f>
        <v>61811.100583554697</v>
      </c>
      <c r="G78" s="86">
        <v>91154.997000000003</v>
      </c>
      <c r="H78" s="86">
        <v>96372.294999999998</v>
      </c>
      <c r="I78" s="86">
        <v>74799.328999999998</v>
      </c>
      <c r="J78" s="86">
        <v>74799.328999999998</v>
      </c>
      <c r="K78" s="86">
        <v>74799.328999999998</v>
      </c>
      <c r="L78" s="93" t="s">
        <v>242</v>
      </c>
      <c r="M78" s="89"/>
      <c r="N78" s="89"/>
      <c r="O78" s="89"/>
      <c r="P78" s="89"/>
      <c r="Q78" s="89"/>
      <c r="R78" s="89"/>
      <c r="S78" s="89"/>
    </row>
    <row r="79" spans="1:19" x14ac:dyDescent="0.35">
      <c r="A79" s="118" t="s">
        <v>194</v>
      </c>
      <c r="C79" s="110" t="str">
        <f>VLOOKUP(A79,'Authorized Rev Req'!B72:L166,11,FALSE)</f>
        <v>D.21-06-015; Advice 4638-E</v>
      </c>
      <c r="D79" s="88">
        <f>'Authorized Rev Req'!J80</f>
        <v>10644.408805800966</v>
      </c>
      <c r="E79" s="93" t="s">
        <v>95</v>
      </c>
      <c r="F79" s="86">
        <f>D79</f>
        <v>10644.408805800966</v>
      </c>
      <c r="G79" s="86">
        <f>9003+1452</f>
        <v>10455</v>
      </c>
      <c r="H79" s="86">
        <f>9302+1678</f>
        <v>10980</v>
      </c>
      <c r="I79" s="86">
        <f>9276+1678</f>
        <v>10954</v>
      </c>
      <c r="J79" s="86">
        <f t="shared" ref="J79:K79" si="18">9276+1678</f>
        <v>10954</v>
      </c>
      <c r="K79" s="86">
        <f t="shared" si="18"/>
        <v>10954</v>
      </c>
      <c r="L79" s="93" t="s">
        <v>242</v>
      </c>
      <c r="M79" s="89"/>
      <c r="N79" s="114"/>
      <c r="O79" s="114"/>
      <c r="P79" s="114"/>
      <c r="Q79" s="114"/>
      <c r="R79" s="114"/>
      <c r="S79" s="115"/>
    </row>
    <row r="80" spans="1:19" x14ac:dyDescent="0.35">
      <c r="A80" s="118" t="s">
        <v>193</v>
      </c>
      <c r="C80" s="110"/>
      <c r="D80" s="88">
        <f>'Authorized Rev Req'!J81</f>
        <v>0</v>
      </c>
      <c r="E80" s="93" t="s">
        <v>95</v>
      </c>
      <c r="F80" s="86">
        <f>D80</f>
        <v>0</v>
      </c>
      <c r="G80" s="86">
        <f t="shared" ref="G80:K81" si="19">F80</f>
        <v>0</v>
      </c>
      <c r="H80" s="86">
        <f t="shared" si="19"/>
        <v>0</v>
      </c>
      <c r="I80" s="86">
        <f t="shared" si="19"/>
        <v>0</v>
      </c>
      <c r="J80" s="86">
        <f t="shared" si="19"/>
        <v>0</v>
      </c>
      <c r="K80" s="86">
        <f t="shared" si="19"/>
        <v>0</v>
      </c>
      <c r="L80" s="93" t="s">
        <v>242</v>
      </c>
      <c r="M80" s="89"/>
      <c r="N80" s="89"/>
      <c r="O80" s="89"/>
      <c r="P80" s="89"/>
      <c r="Q80" s="89"/>
      <c r="R80" s="89"/>
      <c r="S80" s="114"/>
    </row>
    <row r="81" spans="1:19" x14ac:dyDescent="0.35">
      <c r="A81" s="93" t="s">
        <v>195</v>
      </c>
      <c r="C81" s="110" t="str">
        <f>VLOOKUP(A81,'Authorized Rev Req'!B74:L168,11,FALSE)</f>
        <v>D.20-08-042; D.21-11-028</v>
      </c>
      <c r="D81" s="88">
        <f>'Authorized Rev Req'!J82</f>
        <v>76885.429738335733</v>
      </c>
      <c r="E81" s="93" t="s">
        <v>95</v>
      </c>
      <c r="F81" s="86">
        <f>D81</f>
        <v>76885.429738335733</v>
      </c>
      <c r="G81" s="86">
        <f t="shared" si="19"/>
        <v>76885.429738335733</v>
      </c>
      <c r="H81" s="86">
        <f t="shared" si="19"/>
        <v>76885.429738335733</v>
      </c>
      <c r="I81" s="86">
        <f t="shared" si="19"/>
        <v>76885.429738335733</v>
      </c>
      <c r="J81" s="86">
        <f t="shared" si="19"/>
        <v>76885.429738335733</v>
      </c>
      <c r="K81" s="86">
        <f t="shared" si="19"/>
        <v>76885.429738335733</v>
      </c>
      <c r="L81" s="93" t="s">
        <v>242</v>
      </c>
      <c r="M81" s="89"/>
      <c r="N81" s="89"/>
      <c r="O81" s="89"/>
      <c r="P81" s="89"/>
      <c r="Q81" s="89"/>
      <c r="R81" s="89"/>
      <c r="S81" s="114"/>
    </row>
    <row r="82" spans="1:19" x14ac:dyDescent="0.35">
      <c r="A82" s="93" t="s">
        <v>197</v>
      </c>
      <c r="C82" s="110" t="str">
        <f>VLOOKUP(A82,'Authorized Rev Req'!B75:L169,11,FALSE)</f>
        <v>D.20-01-021, Advice 4169-E</v>
      </c>
      <c r="D82" s="88">
        <f>'Authorized Rev Req'!J83</f>
        <v>56626.343990883157</v>
      </c>
      <c r="E82" s="93" t="s">
        <v>95</v>
      </c>
      <c r="F82" s="86">
        <f>D82</f>
        <v>56626.343990883157</v>
      </c>
      <c r="G82" s="86">
        <f>F82</f>
        <v>56626.343990883157</v>
      </c>
      <c r="H82" s="86"/>
      <c r="I82" s="86"/>
      <c r="J82" s="86"/>
      <c r="K82" s="86"/>
      <c r="L82" s="93" t="s">
        <v>242</v>
      </c>
      <c r="M82" s="89"/>
      <c r="N82" s="95"/>
      <c r="O82" s="95"/>
      <c r="P82" s="95"/>
      <c r="Q82" s="95"/>
      <c r="R82" s="95"/>
      <c r="S82" s="114"/>
    </row>
    <row r="83" spans="1:19" x14ac:dyDescent="0.35">
      <c r="C83" s="110"/>
      <c r="D83" s="117"/>
      <c r="E83" s="113"/>
      <c r="F83" s="86"/>
      <c r="G83" s="86"/>
      <c r="H83" s="86"/>
      <c r="I83" s="86"/>
      <c r="J83" s="86"/>
      <c r="K83" s="86"/>
      <c r="L83" s="117"/>
      <c r="M83" s="89"/>
      <c r="N83" s="114"/>
      <c r="O83" s="114"/>
      <c r="P83" s="114"/>
      <c r="Q83" s="114"/>
      <c r="R83" s="114"/>
      <c r="S83" s="114"/>
    </row>
    <row r="84" spans="1:19" x14ac:dyDescent="0.35">
      <c r="A84" s="97" t="s">
        <v>204</v>
      </c>
      <c r="C84" s="110"/>
      <c r="D84" s="86"/>
      <c r="F84" s="86"/>
      <c r="G84" s="86"/>
      <c r="H84" s="86"/>
      <c r="I84" s="86"/>
      <c r="J84" s="86"/>
      <c r="K84" s="86"/>
      <c r="M84" s="89"/>
      <c r="N84" s="91"/>
      <c r="O84" s="91"/>
      <c r="P84" s="91"/>
      <c r="Q84" s="91"/>
      <c r="R84" s="91"/>
      <c r="S84" s="91"/>
    </row>
    <row r="85" spans="1:19" ht="16.5" customHeight="1" x14ac:dyDescent="0.35">
      <c r="A85" s="93" t="s">
        <v>209</v>
      </c>
      <c r="C85" s="110" t="str">
        <f>VLOOKUP(A85,'Authorized Rev Req'!B78:L172,11,FALSE)</f>
        <v>D.21-12-001; Advice 4690-E</v>
      </c>
      <c r="D85" s="86">
        <f>'Authorized Rev Req'!J90</f>
        <v>0</v>
      </c>
      <c r="E85" s="93" t="s">
        <v>208</v>
      </c>
      <c r="F85" s="86"/>
      <c r="G85" s="86"/>
      <c r="H85" s="86">
        <f t="shared" ref="H85:K90" si="20">G85</f>
        <v>0</v>
      </c>
      <c r="I85" s="86">
        <f t="shared" si="20"/>
        <v>0</v>
      </c>
      <c r="J85" s="86">
        <f t="shared" si="20"/>
        <v>0</v>
      </c>
      <c r="K85" s="86">
        <f t="shared" si="20"/>
        <v>0</v>
      </c>
      <c r="L85" s="93" t="s">
        <v>244</v>
      </c>
      <c r="M85" s="89"/>
      <c r="N85" s="91"/>
      <c r="O85" s="91"/>
      <c r="P85" s="91"/>
      <c r="Q85" s="91"/>
      <c r="R85" s="91"/>
      <c r="S85" s="91"/>
    </row>
    <row r="86" spans="1:19" ht="16.5" customHeight="1" x14ac:dyDescent="0.35">
      <c r="A86" s="93" t="s">
        <v>212</v>
      </c>
      <c r="C86" s="110" t="str">
        <f>VLOOKUP(A86,'Authorized Rev Req'!B79:L173,11,FALSE)</f>
        <v>D.22-12-007</v>
      </c>
      <c r="D86" s="86">
        <f>'Authorized Rev Req'!J91</f>
        <v>402302</v>
      </c>
      <c r="E86" s="93" t="s">
        <v>208</v>
      </c>
      <c r="F86" s="86">
        <f>$D$86</f>
        <v>402302</v>
      </c>
      <c r="G86" s="86">
        <f>$D$86</f>
        <v>402302</v>
      </c>
      <c r="H86" s="86">
        <f t="shared" si="20"/>
        <v>402302</v>
      </c>
      <c r="I86" s="86">
        <f t="shared" si="20"/>
        <v>402302</v>
      </c>
      <c r="J86" s="86">
        <f t="shared" si="20"/>
        <v>402302</v>
      </c>
      <c r="K86" s="86">
        <f t="shared" si="20"/>
        <v>402302</v>
      </c>
      <c r="L86" s="93" t="s">
        <v>242</v>
      </c>
      <c r="M86" s="89"/>
      <c r="N86" s="91"/>
      <c r="O86" s="91"/>
      <c r="P86" s="91"/>
      <c r="Q86" s="91"/>
      <c r="R86" s="91"/>
      <c r="S86" s="91"/>
    </row>
    <row r="87" spans="1:19" x14ac:dyDescent="0.35">
      <c r="A87" s="93" t="s">
        <v>211</v>
      </c>
      <c r="C87" s="110" t="str">
        <f>VLOOKUP(A87,'Authorized Rev Req'!B80:L174,11,FALSE)</f>
        <v>ER19-1553</v>
      </c>
      <c r="D87" s="86">
        <f>'Authorized Rev Req'!J92</f>
        <v>1414935.8489999999</v>
      </c>
      <c r="E87" s="113" t="s">
        <v>217</v>
      </c>
      <c r="F87" s="86">
        <f>D87</f>
        <v>1414935.8489999999</v>
      </c>
      <c r="G87" s="86">
        <f>F87</f>
        <v>1414935.8489999999</v>
      </c>
      <c r="H87" s="86">
        <f t="shared" si="20"/>
        <v>1414935.8489999999</v>
      </c>
      <c r="I87" s="86">
        <f t="shared" si="20"/>
        <v>1414935.8489999999</v>
      </c>
      <c r="J87" s="86">
        <f t="shared" si="20"/>
        <v>1414935.8489999999</v>
      </c>
      <c r="K87" s="86">
        <f t="shared" si="20"/>
        <v>1414935.8489999999</v>
      </c>
      <c r="L87" s="93" t="s">
        <v>242</v>
      </c>
      <c r="M87" s="89"/>
      <c r="N87" s="91"/>
      <c r="O87" s="91"/>
      <c r="P87" s="91"/>
      <c r="Q87" s="91"/>
      <c r="R87" s="91"/>
      <c r="S87" s="91"/>
    </row>
    <row r="88" spans="1:19" x14ac:dyDescent="0.35">
      <c r="A88" s="93" t="s">
        <v>219</v>
      </c>
      <c r="C88" s="110" t="str">
        <f>VLOOKUP(A88,'Authorized Rev Req'!B81:L175,11,FALSE)</f>
        <v>ER23-232; ER23-297; Advice 4903-E</v>
      </c>
      <c r="D88" s="86">
        <f>'Authorized Rev Req'!J93</f>
        <v>-156456</v>
      </c>
      <c r="E88" s="93" t="s">
        <v>221</v>
      </c>
      <c r="F88" s="86">
        <f>D88</f>
        <v>-156456</v>
      </c>
      <c r="G88" s="86">
        <f t="shared" ref="G88:G90" si="21">F88</f>
        <v>-156456</v>
      </c>
      <c r="H88" s="86">
        <f t="shared" si="20"/>
        <v>-156456</v>
      </c>
      <c r="I88" s="86">
        <f t="shared" si="20"/>
        <v>-156456</v>
      </c>
      <c r="J88" s="86">
        <f t="shared" si="20"/>
        <v>-156456</v>
      </c>
      <c r="K88" s="86">
        <f t="shared" si="20"/>
        <v>-156456</v>
      </c>
      <c r="L88" s="93" t="s">
        <v>242</v>
      </c>
      <c r="M88" s="89"/>
      <c r="N88" s="119"/>
      <c r="O88" s="119"/>
      <c r="P88" s="119"/>
      <c r="Q88" s="119"/>
      <c r="R88" s="119"/>
      <c r="S88" s="119"/>
    </row>
    <row r="89" spans="1:19" x14ac:dyDescent="0.35">
      <c r="A89" s="93" t="s">
        <v>219</v>
      </c>
      <c r="C89" s="110" t="str">
        <f>VLOOKUP(A89,'Authorized Rev Req'!B82:L176,11,FALSE)</f>
        <v>ER23-232; ER23-297; Advice 4903-E</v>
      </c>
      <c r="D89" s="86">
        <f>'Authorized Rev Req'!J94</f>
        <v>-2676</v>
      </c>
      <c r="E89" s="93" t="s">
        <v>221</v>
      </c>
      <c r="F89" s="86">
        <f>D89</f>
        <v>-2676</v>
      </c>
      <c r="G89" s="86">
        <f t="shared" si="21"/>
        <v>-2676</v>
      </c>
      <c r="H89" s="86">
        <f t="shared" si="20"/>
        <v>-2676</v>
      </c>
      <c r="I89" s="86">
        <f t="shared" si="20"/>
        <v>-2676</v>
      </c>
      <c r="J89" s="86">
        <f t="shared" si="20"/>
        <v>-2676</v>
      </c>
      <c r="K89" s="86">
        <f t="shared" si="20"/>
        <v>-2676</v>
      </c>
      <c r="L89" s="93" t="s">
        <v>242</v>
      </c>
      <c r="M89" s="89"/>
      <c r="N89" s="117"/>
      <c r="O89" s="117"/>
      <c r="P89" s="117"/>
      <c r="Q89" s="117"/>
      <c r="R89" s="117"/>
      <c r="S89" s="117"/>
    </row>
    <row r="90" spans="1:19" x14ac:dyDescent="0.35">
      <c r="A90" s="93" t="s">
        <v>227</v>
      </c>
      <c r="C90" s="110" t="str">
        <f>VLOOKUP(A90,'Authorized Rev Req'!B83:L177,11,FALSE)</f>
        <v>ER22-1499-000</v>
      </c>
      <c r="D90" s="86">
        <f>'Authorized Rev Req'!J95</f>
        <v>98958</v>
      </c>
      <c r="E90" s="93" t="s">
        <v>221</v>
      </c>
      <c r="F90" s="86">
        <f>D90</f>
        <v>98958</v>
      </c>
      <c r="G90" s="86">
        <f t="shared" si="21"/>
        <v>98958</v>
      </c>
      <c r="H90" s="86">
        <f t="shared" si="20"/>
        <v>98958</v>
      </c>
      <c r="I90" s="86">
        <f t="shared" si="20"/>
        <v>98958</v>
      </c>
      <c r="J90" s="86">
        <f t="shared" si="20"/>
        <v>98958</v>
      </c>
      <c r="K90" s="86">
        <f t="shared" si="20"/>
        <v>98958</v>
      </c>
      <c r="L90" s="93" t="s">
        <v>242</v>
      </c>
      <c r="M90" s="89"/>
    </row>
    <row r="91" spans="1:19" ht="15" thickBot="1" x14ac:dyDescent="0.4">
      <c r="A91" s="97" t="s">
        <v>226</v>
      </c>
      <c r="C91" s="110"/>
      <c r="D91" s="120">
        <f>SUM(D10:D90)</f>
        <v>17378755.382531408</v>
      </c>
      <c r="F91" s="120">
        <f t="shared" ref="F91:K91" si="22">SUM(F10:F90)</f>
        <v>17391494.097038571</v>
      </c>
      <c r="G91" s="120">
        <f t="shared" si="22"/>
        <v>15983956.49312887</v>
      </c>
      <c r="H91" s="120">
        <f t="shared" si="22"/>
        <v>16060706.295278419</v>
      </c>
      <c r="I91" s="120">
        <f t="shared" si="22"/>
        <v>17923760.329278421</v>
      </c>
      <c r="J91" s="120">
        <f t="shared" si="22"/>
        <v>18316353.329278421</v>
      </c>
      <c r="K91" s="120">
        <f t="shared" si="22"/>
        <v>18979987.329278421</v>
      </c>
      <c r="L91" s="93"/>
    </row>
    <row r="92" spans="1:19" ht="15" thickTop="1" x14ac:dyDescent="0.35">
      <c r="A92" s="93" t="s">
        <v>231</v>
      </c>
      <c r="D92" s="86">
        <f>'Authorized Rev Req'!J97</f>
        <v>107475</v>
      </c>
      <c r="E92" s="93" t="s">
        <v>231</v>
      </c>
      <c r="F92" s="86">
        <f>D92</f>
        <v>107475</v>
      </c>
      <c r="G92" s="86">
        <f t="shared" ref="G92:K92" si="23">F92</f>
        <v>107475</v>
      </c>
      <c r="H92" s="86">
        <f t="shared" si="23"/>
        <v>107475</v>
      </c>
      <c r="I92" s="86">
        <f t="shared" si="23"/>
        <v>107475</v>
      </c>
      <c r="J92" s="86">
        <f t="shared" si="23"/>
        <v>107475</v>
      </c>
      <c r="K92" s="86">
        <f t="shared" si="23"/>
        <v>107475</v>
      </c>
      <c r="L92" s="93"/>
    </row>
    <row r="93" spans="1:19" ht="32.25" customHeight="1" x14ac:dyDescent="0.35">
      <c r="D93" s="98">
        <f>SUM(D91:D92)</f>
        <v>17486230.382531408</v>
      </c>
      <c r="E93" s="93" t="s">
        <v>260</v>
      </c>
      <c r="F93" s="98">
        <f t="shared" ref="F93:K93" si="24">SUM(F91:F92)</f>
        <v>17498969.097038571</v>
      </c>
      <c r="G93" s="98">
        <f t="shared" si="24"/>
        <v>16091431.49312887</v>
      </c>
      <c r="H93" s="98">
        <f t="shared" si="24"/>
        <v>16168181.295278419</v>
      </c>
      <c r="I93" s="98">
        <f t="shared" si="24"/>
        <v>18031235.329278421</v>
      </c>
      <c r="J93" s="98">
        <f t="shared" si="24"/>
        <v>18423828.329278421</v>
      </c>
      <c r="K93" s="98">
        <f t="shared" si="24"/>
        <v>19087462.329278421</v>
      </c>
    </row>
    <row r="94" spans="1:19" x14ac:dyDescent="0.35">
      <c r="D94" s="114">
        <f>-'Authorized Rev Req'!J98+D93</f>
        <v>0</v>
      </c>
      <c r="F94" s="114"/>
      <c r="G94" s="121"/>
      <c r="H94" s="121"/>
      <c r="I94" s="121"/>
      <c r="J94" s="121"/>
      <c r="K94" s="121"/>
    </row>
    <row r="96" spans="1:19" x14ac:dyDescent="0.35">
      <c r="A96" s="122" t="s">
        <v>261</v>
      </c>
      <c r="B96" s="123"/>
      <c r="C96" s="123"/>
      <c r="D96" s="123"/>
      <c r="E96" s="124"/>
      <c r="F96" s="123"/>
      <c r="G96" s="125"/>
      <c r="H96" s="123"/>
      <c r="I96" s="123"/>
      <c r="J96" s="123"/>
      <c r="K96" s="123"/>
      <c r="L96" s="105"/>
      <c r="M96" s="105"/>
      <c r="N96" s="105"/>
      <c r="O96" s="105"/>
      <c r="P96" s="105"/>
      <c r="Q96" s="105"/>
      <c r="R96" s="105"/>
      <c r="S96" s="105"/>
    </row>
    <row r="97" spans="1:19" ht="58" x14ac:dyDescent="0.35">
      <c r="A97" s="126" t="s">
        <v>54</v>
      </c>
      <c r="B97" s="126" t="s">
        <v>239</v>
      </c>
      <c r="C97" s="127" t="s">
        <v>262</v>
      </c>
      <c r="D97" s="127" t="s">
        <v>263</v>
      </c>
      <c r="E97" s="127" t="s">
        <v>264</v>
      </c>
      <c r="F97" s="105">
        <v>2023</v>
      </c>
      <c r="G97" s="105">
        <v>2024</v>
      </c>
      <c r="H97" s="105">
        <v>2025</v>
      </c>
      <c r="I97" s="105">
        <v>2026</v>
      </c>
      <c r="J97" s="105">
        <v>2027</v>
      </c>
      <c r="K97" s="105">
        <v>2028</v>
      </c>
      <c r="L97" s="127" t="s">
        <v>241</v>
      </c>
      <c r="M97" s="105">
        <v>2023</v>
      </c>
      <c r="N97" s="105">
        <v>2024</v>
      </c>
      <c r="O97" s="105">
        <v>2025</v>
      </c>
      <c r="P97" s="105">
        <v>2026</v>
      </c>
      <c r="Q97" s="105">
        <v>2027</v>
      </c>
      <c r="R97" s="105">
        <v>2028</v>
      </c>
      <c r="S97" s="128"/>
    </row>
    <row r="98" spans="1:19" x14ac:dyDescent="0.35">
      <c r="A98" s="97" t="s">
        <v>59</v>
      </c>
      <c r="C98" s="113"/>
      <c r="D98" s="113"/>
      <c r="E98" s="113"/>
      <c r="L98" s="93"/>
      <c r="S98" s="108" t="s">
        <v>265</v>
      </c>
    </row>
    <row r="99" spans="1:19" x14ac:dyDescent="0.35">
      <c r="A99" s="93" t="s">
        <v>266</v>
      </c>
      <c r="B99" s="93" t="s">
        <v>267</v>
      </c>
      <c r="C99" s="93" t="s">
        <v>268</v>
      </c>
      <c r="D99" s="86">
        <f>G99</f>
        <v>707817</v>
      </c>
      <c r="E99" s="111" t="s">
        <v>63</v>
      </c>
      <c r="F99" s="86">
        <v>0</v>
      </c>
      <c r="G99" s="86">
        <v>707817</v>
      </c>
      <c r="H99" s="86">
        <v>707817</v>
      </c>
      <c r="I99" s="86">
        <v>707817</v>
      </c>
      <c r="J99" s="86">
        <v>707817</v>
      </c>
      <c r="K99" s="86">
        <f t="shared" ref="K99:K101" si="25">J99</f>
        <v>707817</v>
      </c>
      <c r="L99" s="93" t="s">
        <v>242</v>
      </c>
      <c r="M99" s="114">
        <f t="shared" ref="M99:R117" si="26">F99</f>
        <v>0</v>
      </c>
      <c r="N99" s="114">
        <f t="shared" ref="N99:N104" si="27">G99-G10</f>
        <v>-21553</v>
      </c>
      <c r="O99" s="114"/>
      <c r="P99" s="114"/>
      <c r="Q99" s="114"/>
      <c r="R99" s="114"/>
      <c r="S99" s="115" t="s">
        <v>74</v>
      </c>
    </row>
    <row r="100" spans="1:19" x14ac:dyDescent="0.35">
      <c r="A100" s="93" t="s">
        <v>266</v>
      </c>
      <c r="B100" s="93" t="s">
        <v>267</v>
      </c>
      <c r="C100" s="93" t="s">
        <v>268</v>
      </c>
      <c r="D100" s="86">
        <f>G100</f>
        <v>59267</v>
      </c>
      <c r="E100" s="111" t="s">
        <v>67</v>
      </c>
      <c r="F100" s="86">
        <v>0</v>
      </c>
      <c r="G100" s="86">
        <v>59267</v>
      </c>
      <c r="H100" s="86">
        <v>59267</v>
      </c>
      <c r="I100" s="86">
        <v>59267</v>
      </c>
      <c r="J100" s="86">
        <v>59267</v>
      </c>
      <c r="K100" s="86">
        <f t="shared" si="25"/>
        <v>59267</v>
      </c>
      <c r="L100" s="93" t="s">
        <v>242</v>
      </c>
      <c r="M100" s="114">
        <f t="shared" si="26"/>
        <v>0</v>
      </c>
      <c r="N100" s="114">
        <f t="shared" si="27"/>
        <v>-2548</v>
      </c>
      <c r="O100" s="114"/>
      <c r="P100" s="114"/>
      <c r="Q100" s="114"/>
      <c r="R100" s="114"/>
      <c r="S100" s="115" t="s">
        <v>74</v>
      </c>
    </row>
    <row r="101" spans="1:19" x14ac:dyDescent="0.35">
      <c r="A101" s="93" t="s">
        <v>266</v>
      </c>
      <c r="B101" s="93" t="s">
        <v>267</v>
      </c>
      <c r="C101" s="93" t="s">
        <v>268</v>
      </c>
      <c r="D101" s="86">
        <f>G101</f>
        <v>7604253</v>
      </c>
      <c r="E101" s="93" t="s">
        <v>69</v>
      </c>
      <c r="F101" s="86">
        <v>0</v>
      </c>
      <c r="G101" s="86">
        <v>7604253</v>
      </c>
      <c r="H101" s="86">
        <v>7604253</v>
      </c>
      <c r="I101" s="86">
        <v>7604253</v>
      </c>
      <c r="J101" s="86">
        <v>7604253</v>
      </c>
      <c r="K101" s="86">
        <f t="shared" si="25"/>
        <v>7604253</v>
      </c>
      <c r="L101" s="93" t="s">
        <v>242</v>
      </c>
      <c r="M101" s="114">
        <f t="shared" si="26"/>
        <v>0</v>
      </c>
      <c r="N101" s="114">
        <f t="shared" si="27"/>
        <v>762330</v>
      </c>
      <c r="O101" s="114"/>
      <c r="P101" s="114"/>
      <c r="Q101" s="114"/>
      <c r="R101" s="114"/>
      <c r="S101" s="115" t="s">
        <v>74</v>
      </c>
    </row>
    <row r="102" spans="1:19" x14ac:dyDescent="0.35">
      <c r="A102" s="93" t="s">
        <v>269</v>
      </c>
      <c r="B102" s="93" t="s">
        <v>270</v>
      </c>
      <c r="C102" s="93" t="s">
        <v>268</v>
      </c>
      <c r="D102" s="86">
        <f>H102</f>
        <v>941076</v>
      </c>
      <c r="E102" s="111" t="s">
        <v>63</v>
      </c>
      <c r="F102" s="86">
        <v>0</v>
      </c>
      <c r="G102" s="86">
        <v>0</v>
      </c>
      <c r="H102" s="86">
        <v>941076</v>
      </c>
      <c r="I102" s="86">
        <v>970096</v>
      </c>
      <c r="J102" s="86">
        <v>996615</v>
      </c>
      <c r="K102" s="86">
        <v>1030150</v>
      </c>
      <c r="L102" s="93" t="s">
        <v>242</v>
      </c>
      <c r="M102" s="114">
        <f t="shared" si="26"/>
        <v>0</v>
      </c>
      <c r="N102" s="114">
        <f t="shared" si="27"/>
        <v>0</v>
      </c>
      <c r="O102" s="114">
        <f>H102-H99</f>
        <v>233259</v>
      </c>
      <c r="P102" s="114">
        <f>I102-H102</f>
        <v>29020</v>
      </c>
      <c r="Q102" s="114">
        <f t="shared" ref="Q102:R104" si="28">J102-I102</f>
        <v>26519</v>
      </c>
      <c r="R102" s="114">
        <f t="shared" si="28"/>
        <v>33535</v>
      </c>
      <c r="S102" s="115" t="s">
        <v>74</v>
      </c>
    </row>
    <row r="103" spans="1:19" x14ac:dyDescent="0.35">
      <c r="A103" s="93" t="s">
        <v>269</v>
      </c>
      <c r="B103" s="93" t="s">
        <v>270</v>
      </c>
      <c r="C103" s="93" t="s">
        <v>268</v>
      </c>
      <c r="D103" s="86">
        <f t="shared" ref="D103:D104" si="29">H103</f>
        <v>74583</v>
      </c>
      <c r="E103" s="111" t="s">
        <v>67</v>
      </c>
      <c r="F103" s="86">
        <v>0</v>
      </c>
      <c r="G103" s="86">
        <v>0</v>
      </c>
      <c r="H103" s="86">
        <v>74583</v>
      </c>
      <c r="I103" s="86">
        <v>75921</v>
      </c>
      <c r="J103" s="86">
        <v>78335</v>
      </c>
      <c r="K103" s="86">
        <v>80914</v>
      </c>
      <c r="L103" s="93" t="s">
        <v>242</v>
      </c>
      <c r="M103" s="114">
        <f t="shared" si="26"/>
        <v>0</v>
      </c>
      <c r="N103" s="114">
        <f t="shared" si="27"/>
        <v>0</v>
      </c>
      <c r="O103" s="114">
        <f t="shared" ref="O103:O104" si="30">H103-H100</f>
        <v>15316</v>
      </c>
      <c r="P103" s="114">
        <f t="shared" ref="P103:P104" si="31">I103-H103</f>
        <v>1338</v>
      </c>
      <c r="Q103" s="114">
        <f t="shared" si="28"/>
        <v>2414</v>
      </c>
      <c r="R103" s="114">
        <f t="shared" si="28"/>
        <v>2579</v>
      </c>
      <c r="S103" s="115" t="s">
        <v>74</v>
      </c>
    </row>
    <row r="104" spans="1:19" x14ac:dyDescent="0.35">
      <c r="A104" s="93" t="s">
        <v>271</v>
      </c>
      <c r="B104" s="93" t="s">
        <v>270</v>
      </c>
      <c r="C104" s="93" t="s">
        <v>268</v>
      </c>
      <c r="D104" s="86">
        <f t="shared" si="29"/>
        <v>9347666</v>
      </c>
      <c r="E104" s="93" t="s">
        <v>69</v>
      </c>
      <c r="F104" s="86">
        <v>0</v>
      </c>
      <c r="G104" s="86">
        <v>0</v>
      </c>
      <c r="H104" s="86">
        <f>9251013+96653</f>
        <v>9347666</v>
      </c>
      <c r="I104" s="86">
        <v>9839322</v>
      </c>
      <c r="J104" s="86">
        <v>10474022</v>
      </c>
      <c r="K104" s="86">
        <v>11142420</v>
      </c>
      <c r="L104" s="93" t="s">
        <v>242</v>
      </c>
      <c r="M104" s="114">
        <f t="shared" si="26"/>
        <v>0</v>
      </c>
      <c r="N104" s="114">
        <f t="shared" si="27"/>
        <v>0</v>
      </c>
      <c r="O104" s="114">
        <f t="shared" si="30"/>
        <v>1743413</v>
      </c>
      <c r="P104" s="114">
        <f t="shared" si="31"/>
        <v>491656</v>
      </c>
      <c r="Q104" s="114">
        <f t="shared" si="28"/>
        <v>634700</v>
      </c>
      <c r="R104" s="114">
        <f t="shared" si="28"/>
        <v>668398</v>
      </c>
      <c r="S104" s="115" t="str">
        <f>S103</f>
        <v>Y</v>
      </c>
    </row>
    <row r="105" spans="1:19" x14ac:dyDescent="0.35">
      <c r="A105" s="93" t="s">
        <v>19</v>
      </c>
      <c r="B105" s="93" t="s">
        <v>272</v>
      </c>
      <c r="C105" s="93" t="s">
        <v>273</v>
      </c>
      <c r="D105" s="86">
        <f>G105</f>
        <v>1128935.8489999999</v>
      </c>
      <c r="E105" s="113" t="s">
        <v>217</v>
      </c>
      <c r="F105" s="86"/>
      <c r="G105" s="86">
        <f>G87-286000</f>
        <v>1128935.8489999999</v>
      </c>
      <c r="H105" s="86">
        <f t="shared" ref="H105:K105" si="32">H87-286000</f>
        <v>1128935.8489999999</v>
      </c>
      <c r="I105" s="86">
        <f t="shared" si="32"/>
        <v>1128935.8489999999</v>
      </c>
      <c r="J105" s="86">
        <f t="shared" si="32"/>
        <v>1128935.8489999999</v>
      </c>
      <c r="K105" s="86">
        <f t="shared" si="32"/>
        <v>1128935.8489999999</v>
      </c>
      <c r="L105" s="93" t="s">
        <v>242</v>
      </c>
      <c r="M105" s="114">
        <f t="shared" si="26"/>
        <v>0</v>
      </c>
      <c r="N105" s="114">
        <f>G105-G87</f>
        <v>-286000</v>
      </c>
      <c r="O105" s="114">
        <f t="shared" ref="O105:R105" si="33">H105-H87</f>
        <v>-286000</v>
      </c>
      <c r="P105" s="114">
        <f t="shared" si="33"/>
        <v>-286000</v>
      </c>
      <c r="Q105" s="114">
        <f t="shared" si="33"/>
        <v>-286000</v>
      </c>
      <c r="R105" s="114">
        <f t="shared" si="33"/>
        <v>-286000</v>
      </c>
      <c r="S105" s="115" t="s">
        <v>74</v>
      </c>
    </row>
    <row r="106" spans="1:19" x14ac:dyDescent="0.35">
      <c r="A106" s="93" t="s">
        <v>274</v>
      </c>
      <c r="B106" s="93" t="s">
        <v>275</v>
      </c>
      <c r="C106" s="93" t="s">
        <v>268</v>
      </c>
      <c r="D106" s="86">
        <f>G106</f>
        <v>4648249.9545212034</v>
      </c>
      <c r="E106" s="111" t="s">
        <v>63</v>
      </c>
      <c r="F106" s="86"/>
      <c r="G106" s="86">
        <v>4648249.9545212034</v>
      </c>
      <c r="H106" s="86">
        <v>4648249.9545212034</v>
      </c>
      <c r="I106" s="86">
        <v>4648249.9545212034</v>
      </c>
      <c r="J106" s="86">
        <v>4648249.9545212034</v>
      </c>
      <c r="K106" s="86">
        <v>4648249.9545212034</v>
      </c>
      <c r="L106" s="93" t="s">
        <v>242</v>
      </c>
      <c r="M106" s="114">
        <f t="shared" si="26"/>
        <v>0</v>
      </c>
      <c r="N106" s="114">
        <f>G106-G26</f>
        <v>-347366.04547879659</v>
      </c>
      <c r="O106" s="114">
        <f>H106-H26</f>
        <v>-347366.04547879659</v>
      </c>
      <c r="P106" s="114">
        <f>I106-I26</f>
        <v>-347366.04547879659</v>
      </c>
      <c r="Q106" s="114">
        <f>J106-J26</f>
        <v>-347366.04547879659</v>
      </c>
      <c r="R106" s="114">
        <f>K106-K26</f>
        <v>-347366.04547879659</v>
      </c>
      <c r="S106" s="115" t="s">
        <v>74</v>
      </c>
    </row>
    <row r="107" spans="1:19" x14ac:dyDescent="0.35">
      <c r="A107" s="93" t="s">
        <v>274</v>
      </c>
      <c r="B107" s="93" t="s">
        <v>275</v>
      </c>
      <c r="C107" s="93" t="s">
        <v>268</v>
      </c>
      <c r="D107" s="86">
        <f t="shared" ref="D107:D128" si="34">G107</f>
        <v>372268.88118655409</v>
      </c>
      <c r="E107" s="111" t="s">
        <v>67</v>
      </c>
      <c r="F107" s="86"/>
      <c r="G107" s="86">
        <v>372268.88118655409</v>
      </c>
      <c r="H107" s="86">
        <v>372268.88118655409</v>
      </c>
      <c r="I107" s="86">
        <v>372268.88118655409</v>
      </c>
      <c r="J107" s="86">
        <v>372268.88118655409</v>
      </c>
      <c r="K107" s="86">
        <v>372268.88118655409</v>
      </c>
      <c r="L107" s="93" t="s">
        <v>242</v>
      </c>
      <c r="M107" s="114">
        <f t="shared" si="26"/>
        <v>0</v>
      </c>
      <c r="N107" s="114">
        <f t="shared" ref="N107:R113" si="35">G107-F27</f>
        <v>83456.881186554092</v>
      </c>
      <c r="O107" s="114">
        <f t="shared" si="35"/>
        <v>83456.881186554092</v>
      </c>
      <c r="P107" s="114">
        <f t="shared" si="35"/>
        <v>83456.881186554092</v>
      </c>
      <c r="Q107" s="114">
        <f t="shared" si="35"/>
        <v>83456.881186554092</v>
      </c>
      <c r="R107" s="114">
        <f t="shared" si="35"/>
        <v>83456.881186554092</v>
      </c>
      <c r="S107" s="115" t="s">
        <v>74</v>
      </c>
    </row>
    <row r="108" spans="1:19" x14ac:dyDescent="0.35">
      <c r="A108" s="93" t="s">
        <v>276</v>
      </c>
      <c r="B108" s="93" t="s">
        <v>275</v>
      </c>
      <c r="C108" s="93" t="s">
        <v>268</v>
      </c>
      <c r="D108" s="86">
        <f t="shared" si="34"/>
        <v>-14903.108950930129</v>
      </c>
      <c r="E108" s="111" t="s">
        <v>67</v>
      </c>
      <c r="F108" s="86"/>
      <c r="G108" s="86">
        <v>-14903.108950930129</v>
      </c>
      <c r="H108" s="86"/>
      <c r="I108" s="86"/>
      <c r="J108" s="86"/>
      <c r="K108" s="86"/>
      <c r="L108" s="93" t="s">
        <v>242</v>
      </c>
      <c r="M108" s="114">
        <f t="shared" si="26"/>
        <v>0</v>
      </c>
      <c r="N108" s="114">
        <f t="shared" si="35"/>
        <v>-19320.299899611262</v>
      </c>
      <c r="O108" s="114">
        <f t="shared" si="35"/>
        <v>0</v>
      </c>
      <c r="P108" s="114">
        <f t="shared" si="35"/>
        <v>0</v>
      </c>
      <c r="Q108" s="114">
        <f t="shared" si="35"/>
        <v>0</v>
      </c>
      <c r="R108" s="114">
        <f t="shared" si="35"/>
        <v>0</v>
      </c>
      <c r="S108" s="115" t="s">
        <v>74</v>
      </c>
    </row>
    <row r="109" spans="1:19" x14ac:dyDescent="0.35">
      <c r="A109" s="93" t="s">
        <v>277</v>
      </c>
      <c r="B109" s="93" t="s">
        <v>275</v>
      </c>
      <c r="C109" s="93" t="s">
        <v>268</v>
      </c>
      <c r="D109" s="86">
        <f t="shared" si="34"/>
        <v>-664126.44799999997</v>
      </c>
      <c r="E109" s="111" t="s">
        <v>93</v>
      </c>
      <c r="F109" s="86"/>
      <c r="G109" s="86">
        <v>-664126.44799999997</v>
      </c>
      <c r="H109" s="86">
        <v>-664126.44799999997</v>
      </c>
      <c r="I109" s="86">
        <v>-664126.44799999997</v>
      </c>
      <c r="J109" s="86">
        <v>-664126.44799999997</v>
      </c>
      <c r="K109" s="86">
        <v>-664126.44799999997</v>
      </c>
      <c r="L109" s="93" t="s">
        <v>242</v>
      </c>
      <c r="M109" s="114">
        <f t="shared" si="26"/>
        <v>0</v>
      </c>
      <c r="N109" s="114">
        <f t="shared" si="35"/>
        <v>109071.55200000003</v>
      </c>
      <c r="O109" s="114">
        <f t="shared" si="35"/>
        <v>109071.55200000003</v>
      </c>
      <c r="P109" s="114">
        <f t="shared" si="35"/>
        <v>109071.55200000003</v>
      </c>
      <c r="Q109" s="114">
        <f t="shared" si="35"/>
        <v>109071.55200000003</v>
      </c>
      <c r="R109" s="114">
        <f t="shared" si="35"/>
        <v>109071.55200000003</v>
      </c>
      <c r="S109" s="115" t="s">
        <v>74</v>
      </c>
    </row>
    <row r="110" spans="1:19" x14ac:dyDescent="0.35">
      <c r="A110" s="93" t="s">
        <v>277</v>
      </c>
      <c r="B110" s="93" t="s">
        <v>275</v>
      </c>
      <c r="C110" s="93" t="s">
        <v>268</v>
      </c>
      <c r="D110" s="86">
        <f t="shared" si="34"/>
        <v>4964.7719126689735</v>
      </c>
      <c r="E110" s="111" t="s">
        <v>94</v>
      </c>
      <c r="F110" s="86"/>
      <c r="G110" s="86">
        <v>4964.7719126689735</v>
      </c>
      <c r="H110" s="86">
        <v>4964.7719126689735</v>
      </c>
      <c r="I110" s="86">
        <v>4964.7719126689735</v>
      </c>
      <c r="J110" s="86">
        <v>4964.7719126689735</v>
      </c>
      <c r="K110" s="86">
        <v>4964.7719126689735</v>
      </c>
      <c r="L110" s="93" t="s">
        <v>242</v>
      </c>
      <c r="M110" s="114">
        <f t="shared" si="26"/>
        <v>0</v>
      </c>
      <c r="N110" s="114">
        <f t="shared" si="35"/>
        <v>224.77191266897353</v>
      </c>
      <c r="O110" s="114">
        <f t="shared" si="35"/>
        <v>224.77191266897353</v>
      </c>
      <c r="P110" s="114">
        <f t="shared" si="35"/>
        <v>224.77191266897353</v>
      </c>
      <c r="Q110" s="114">
        <f t="shared" si="35"/>
        <v>224.77191266897353</v>
      </c>
      <c r="R110" s="114">
        <f t="shared" si="35"/>
        <v>224.77191266897353</v>
      </c>
      <c r="S110" s="115" t="s">
        <v>74</v>
      </c>
    </row>
    <row r="111" spans="1:19" x14ac:dyDescent="0.35">
      <c r="A111" s="93" t="s">
        <v>277</v>
      </c>
      <c r="B111" s="93" t="s">
        <v>275</v>
      </c>
      <c r="C111" s="93" t="s">
        <v>268</v>
      </c>
      <c r="D111" s="86">
        <f t="shared" si="34"/>
        <v>26234.460366109546</v>
      </c>
      <c r="E111" s="111" t="s">
        <v>69</v>
      </c>
      <c r="F111" s="86"/>
      <c r="G111" s="86">
        <v>26234.460366109546</v>
      </c>
      <c r="H111" s="86">
        <v>26234.460366109546</v>
      </c>
      <c r="I111" s="86">
        <v>26234.460366109546</v>
      </c>
      <c r="J111" s="86">
        <v>26234.460366109546</v>
      </c>
      <c r="K111" s="86">
        <v>26234.460366109546</v>
      </c>
      <c r="L111" s="93" t="s">
        <v>242</v>
      </c>
      <c r="M111" s="114">
        <f t="shared" si="26"/>
        <v>0</v>
      </c>
      <c r="N111" s="114">
        <f t="shared" si="35"/>
        <v>37707.460366109546</v>
      </c>
      <c r="O111" s="114">
        <f t="shared" si="35"/>
        <v>37707.460366109546</v>
      </c>
      <c r="P111" s="114">
        <f t="shared" si="35"/>
        <v>37707.460366109546</v>
      </c>
      <c r="Q111" s="114">
        <f t="shared" si="35"/>
        <v>37707.460366109546</v>
      </c>
      <c r="R111" s="114">
        <f t="shared" si="35"/>
        <v>37707.460366109546</v>
      </c>
      <c r="S111" s="115" t="s">
        <v>74</v>
      </c>
    </row>
    <row r="112" spans="1:19" x14ac:dyDescent="0.35">
      <c r="A112" s="93" t="s">
        <v>277</v>
      </c>
      <c r="B112" s="93" t="s">
        <v>275</v>
      </c>
      <c r="C112" s="93" t="s">
        <v>268</v>
      </c>
      <c r="D112" s="86">
        <f t="shared" si="34"/>
        <v>27274.852516296811</v>
      </c>
      <c r="E112" s="111" t="s">
        <v>95</v>
      </c>
      <c r="F112" s="86"/>
      <c r="G112" s="86">
        <v>27274.852516296811</v>
      </c>
      <c r="H112" s="86">
        <v>27274.852516296811</v>
      </c>
      <c r="I112" s="86">
        <v>27274.852516296811</v>
      </c>
      <c r="J112" s="86">
        <v>27274.852516296811</v>
      </c>
      <c r="K112" s="86">
        <v>27274.852516296811</v>
      </c>
      <c r="L112" s="93" t="s">
        <v>242</v>
      </c>
      <c r="M112" s="114">
        <f t="shared" si="26"/>
        <v>0</v>
      </c>
      <c r="N112" s="114">
        <f t="shared" si="35"/>
        <v>16113.355295537996</v>
      </c>
      <c r="O112" s="114">
        <f t="shared" si="35"/>
        <v>16113.355295537996</v>
      </c>
      <c r="P112" s="114">
        <f t="shared" si="35"/>
        <v>16113.355295537996</v>
      </c>
      <c r="Q112" s="114">
        <f t="shared" si="35"/>
        <v>16113.355295537996</v>
      </c>
      <c r="R112" s="114">
        <f t="shared" si="35"/>
        <v>16113.355295537996</v>
      </c>
      <c r="S112" s="115" t="s">
        <v>74</v>
      </c>
    </row>
    <row r="113" spans="1:19" x14ac:dyDescent="0.35">
      <c r="A113" s="93" t="s">
        <v>278</v>
      </c>
      <c r="B113" s="93" t="s">
        <v>275</v>
      </c>
      <c r="C113" s="93" t="s">
        <v>268</v>
      </c>
      <c r="D113" s="86">
        <f t="shared" si="34"/>
        <v>-4727.6819760534863</v>
      </c>
      <c r="E113" s="111" t="s">
        <v>95</v>
      </c>
      <c r="F113" s="86"/>
      <c r="G113" s="86">
        <v>-4727.6819760534863</v>
      </c>
      <c r="H113" s="86"/>
      <c r="I113" s="86"/>
      <c r="J113" s="86"/>
      <c r="K113" s="86"/>
      <c r="L113" s="93" t="s">
        <v>242</v>
      </c>
      <c r="M113" s="114">
        <f t="shared" si="26"/>
        <v>0</v>
      </c>
      <c r="N113" s="114">
        <f t="shared" si="35"/>
        <v>43334.540365992412</v>
      </c>
      <c r="O113" s="114">
        <f t="shared" si="35"/>
        <v>48062.222342045898</v>
      </c>
      <c r="P113" s="114">
        <f t="shared" si="35"/>
        <v>48062.222342045898</v>
      </c>
      <c r="Q113" s="114">
        <f t="shared" si="35"/>
        <v>48062.222342045898</v>
      </c>
      <c r="R113" s="114">
        <f t="shared" si="35"/>
        <v>48062.222342045898</v>
      </c>
      <c r="S113" s="115" t="s">
        <v>74</v>
      </c>
    </row>
    <row r="114" spans="1:19" x14ac:dyDescent="0.35">
      <c r="A114" s="93" t="s">
        <v>279</v>
      </c>
      <c r="B114" s="93" t="s">
        <v>275</v>
      </c>
      <c r="C114" s="93" t="s">
        <v>268</v>
      </c>
      <c r="D114" s="86">
        <f t="shared" si="34"/>
        <v>535121.82889571297</v>
      </c>
      <c r="E114" s="93" t="s">
        <v>63</v>
      </c>
      <c r="F114" s="86"/>
      <c r="G114" s="86">
        <v>535121.82889571297</v>
      </c>
      <c r="H114" s="86"/>
      <c r="I114" s="86"/>
      <c r="J114" s="86"/>
      <c r="K114" s="86"/>
      <c r="L114" s="93" t="s">
        <v>242</v>
      </c>
      <c r="M114" s="114">
        <f t="shared" si="26"/>
        <v>0</v>
      </c>
      <c r="N114" s="114">
        <f>G114-F34-F35</f>
        <v>-1003523.0881241244</v>
      </c>
      <c r="O114" s="114">
        <f t="shared" ref="O114:R114" si="36">H114-G34-G35</f>
        <v>-459077.86021180276</v>
      </c>
      <c r="P114" s="114">
        <f t="shared" si="36"/>
        <v>0</v>
      </c>
      <c r="Q114" s="114">
        <f t="shared" si="36"/>
        <v>0</v>
      </c>
      <c r="R114" s="114">
        <f t="shared" si="36"/>
        <v>0</v>
      </c>
      <c r="S114" s="115" t="s">
        <v>74</v>
      </c>
    </row>
    <row r="115" spans="1:19" x14ac:dyDescent="0.35">
      <c r="A115" s="93" t="s">
        <v>280</v>
      </c>
      <c r="B115" s="93" t="s">
        <v>275</v>
      </c>
      <c r="C115" s="93" t="s">
        <v>268</v>
      </c>
      <c r="D115" s="86">
        <f t="shared" si="34"/>
        <v>1687.1815192340632</v>
      </c>
      <c r="E115" s="93" t="s">
        <v>245</v>
      </c>
      <c r="F115" s="86"/>
      <c r="G115" s="86">
        <v>1687.1815192340632</v>
      </c>
      <c r="H115" s="86">
        <v>1687.1815192340632</v>
      </c>
      <c r="I115" s="86">
        <v>1687.1815192340632</v>
      </c>
      <c r="J115" s="86">
        <v>1687.1815192340632</v>
      </c>
      <c r="K115" s="86">
        <v>1687.1815192340632</v>
      </c>
      <c r="L115" s="93" t="s">
        <v>242</v>
      </c>
      <c r="M115" s="114">
        <f t="shared" si="26"/>
        <v>0</v>
      </c>
      <c r="N115" s="114">
        <f>G115</f>
        <v>1687.1815192340632</v>
      </c>
      <c r="O115" s="114">
        <f t="shared" ref="O115:R115" si="37">H115</f>
        <v>1687.1815192340632</v>
      </c>
      <c r="P115" s="114">
        <f t="shared" si="37"/>
        <v>1687.1815192340632</v>
      </c>
      <c r="Q115" s="114">
        <f t="shared" si="37"/>
        <v>1687.1815192340632</v>
      </c>
      <c r="R115" s="114">
        <f t="shared" si="37"/>
        <v>1687.1815192340632</v>
      </c>
      <c r="S115" s="115" t="s">
        <v>74</v>
      </c>
    </row>
    <row r="116" spans="1:19" x14ac:dyDescent="0.35">
      <c r="A116" s="93" t="s">
        <v>101</v>
      </c>
      <c r="B116" s="93" t="s">
        <v>275</v>
      </c>
      <c r="C116" s="93" t="s">
        <v>268</v>
      </c>
      <c r="D116" s="86">
        <f t="shared" si="34"/>
        <v>0</v>
      </c>
      <c r="E116" s="111" t="s">
        <v>95</v>
      </c>
      <c r="F116" s="86"/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93" t="s">
        <v>242</v>
      </c>
      <c r="M116" s="114">
        <f t="shared" si="26"/>
        <v>0</v>
      </c>
      <c r="N116" s="114">
        <f>G116-F36</f>
        <v>-2938.5027792411865</v>
      </c>
      <c r="O116" s="114">
        <f>H116-H28</f>
        <v>0</v>
      </c>
      <c r="P116" s="114">
        <f>I116-I28</f>
        <v>0</v>
      </c>
      <c r="Q116" s="114">
        <f>J116-J28</f>
        <v>0</v>
      </c>
      <c r="R116" s="114">
        <f>K116-K28</f>
        <v>0</v>
      </c>
      <c r="S116" s="115" t="s">
        <v>74</v>
      </c>
    </row>
    <row r="117" spans="1:19" x14ac:dyDescent="0.35">
      <c r="A117" s="93" t="s">
        <v>281</v>
      </c>
      <c r="B117" s="93" t="s">
        <v>282</v>
      </c>
      <c r="C117" s="93" t="s">
        <v>268</v>
      </c>
      <c r="D117" s="86">
        <f t="shared" si="34"/>
        <v>132148</v>
      </c>
      <c r="E117" s="113" t="s">
        <v>69</v>
      </c>
      <c r="F117" s="86">
        <v>0</v>
      </c>
      <c r="G117" s="86">
        <v>132148</v>
      </c>
      <c r="H117" s="86">
        <v>0</v>
      </c>
      <c r="I117" s="86">
        <v>0</v>
      </c>
      <c r="J117" s="86"/>
      <c r="K117" s="86"/>
      <c r="L117" s="93" t="s">
        <v>244</v>
      </c>
      <c r="M117" s="114">
        <f t="shared" si="26"/>
        <v>0</v>
      </c>
      <c r="N117" s="114">
        <f t="shared" si="26"/>
        <v>132148</v>
      </c>
      <c r="O117" s="114">
        <f t="shared" si="26"/>
        <v>0</v>
      </c>
      <c r="P117" s="114">
        <f t="shared" si="26"/>
        <v>0</v>
      </c>
      <c r="Q117" s="114">
        <f t="shared" si="26"/>
        <v>0</v>
      </c>
      <c r="R117" s="114">
        <f t="shared" si="26"/>
        <v>0</v>
      </c>
      <c r="S117" s="115" t="s">
        <v>74</v>
      </c>
    </row>
    <row r="118" spans="1:19" x14ac:dyDescent="0.35">
      <c r="A118" s="93" t="s">
        <v>283</v>
      </c>
      <c r="B118" s="93" t="s">
        <v>284</v>
      </c>
      <c r="C118" s="93" t="s">
        <v>268</v>
      </c>
      <c r="D118" s="86">
        <f t="shared" si="34"/>
        <v>327000</v>
      </c>
      <c r="E118" s="113" t="s">
        <v>69</v>
      </c>
      <c r="F118" s="86">
        <v>0</v>
      </c>
      <c r="G118" s="86">
        <v>327000</v>
      </c>
      <c r="H118" s="86"/>
      <c r="I118" s="86"/>
      <c r="J118" s="86"/>
      <c r="K118" s="86"/>
      <c r="L118" s="93" t="s">
        <v>244</v>
      </c>
      <c r="M118" s="114">
        <f t="shared" ref="M118:R121" si="38">F118</f>
        <v>0</v>
      </c>
      <c r="N118" s="114">
        <f t="shared" si="38"/>
        <v>327000</v>
      </c>
      <c r="O118" s="114">
        <f t="shared" si="38"/>
        <v>0</v>
      </c>
      <c r="P118" s="114">
        <f t="shared" si="38"/>
        <v>0</v>
      </c>
      <c r="Q118" s="114">
        <f t="shared" si="38"/>
        <v>0</v>
      </c>
      <c r="R118" s="114">
        <f t="shared" si="38"/>
        <v>0</v>
      </c>
      <c r="S118" s="115" t="s">
        <v>74</v>
      </c>
    </row>
    <row r="119" spans="1:19" x14ac:dyDescent="0.35">
      <c r="A119" s="93" t="s">
        <v>285</v>
      </c>
      <c r="B119" s="93" t="s">
        <v>286</v>
      </c>
      <c r="C119" s="93" t="s">
        <v>268</v>
      </c>
      <c r="D119" s="86">
        <f t="shared" si="34"/>
        <v>25706</v>
      </c>
      <c r="E119" s="111" t="s">
        <v>69</v>
      </c>
      <c r="F119" s="86">
        <v>0</v>
      </c>
      <c r="G119" s="86">
        <v>25706</v>
      </c>
      <c r="H119" s="86">
        <v>0</v>
      </c>
      <c r="I119" s="86">
        <v>0</v>
      </c>
      <c r="J119" s="86"/>
      <c r="K119" s="86"/>
      <c r="L119" s="93" t="s">
        <v>244</v>
      </c>
      <c r="M119" s="114">
        <f t="shared" si="38"/>
        <v>0</v>
      </c>
      <c r="N119" s="114">
        <f t="shared" si="38"/>
        <v>25706</v>
      </c>
      <c r="O119" s="114">
        <f t="shared" si="38"/>
        <v>0</v>
      </c>
      <c r="P119" s="114">
        <f t="shared" si="38"/>
        <v>0</v>
      </c>
      <c r="Q119" s="114">
        <f t="shared" si="38"/>
        <v>0</v>
      </c>
      <c r="R119" s="114">
        <f t="shared" si="38"/>
        <v>0</v>
      </c>
      <c r="S119" s="115" t="s">
        <v>74</v>
      </c>
    </row>
    <row r="120" spans="1:19" x14ac:dyDescent="0.35">
      <c r="A120" s="93" t="s">
        <v>287</v>
      </c>
      <c r="B120" s="93" t="s">
        <v>288</v>
      </c>
      <c r="C120" s="93" t="s">
        <v>268</v>
      </c>
      <c r="D120" s="86">
        <f>H120</f>
        <v>50640</v>
      </c>
      <c r="E120" s="113" t="s">
        <v>69</v>
      </c>
      <c r="F120" s="86">
        <v>0</v>
      </c>
      <c r="G120" s="86"/>
      <c r="H120" s="86">
        <v>50640</v>
      </c>
      <c r="I120" s="86">
        <v>0</v>
      </c>
      <c r="J120" s="86"/>
      <c r="K120" s="86"/>
      <c r="L120" s="93" t="s">
        <v>244</v>
      </c>
      <c r="M120" s="114">
        <f t="shared" si="38"/>
        <v>0</v>
      </c>
      <c r="N120" s="114">
        <f t="shared" si="38"/>
        <v>0</v>
      </c>
      <c r="O120" s="114">
        <f t="shared" si="38"/>
        <v>50640</v>
      </c>
      <c r="P120" s="114">
        <f t="shared" si="38"/>
        <v>0</v>
      </c>
      <c r="Q120" s="114">
        <f t="shared" si="38"/>
        <v>0</v>
      </c>
      <c r="R120" s="114">
        <f t="shared" si="38"/>
        <v>0</v>
      </c>
      <c r="S120" s="115" t="s">
        <v>74</v>
      </c>
    </row>
    <row r="121" spans="1:19" ht="15" customHeight="1" x14ac:dyDescent="0.35">
      <c r="A121" s="93" t="s">
        <v>287</v>
      </c>
      <c r="B121" s="93" t="s">
        <v>288</v>
      </c>
      <c r="C121" s="93" t="s">
        <v>268</v>
      </c>
      <c r="D121" s="86">
        <f t="shared" si="34"/>
        <v>234</v>
      </c>
      <c r="E121" s="111" t="s">
        <v>95</v>
      </c>
      <c r="F121" s="86">
        <v>0</v>
      </c>
      <c r="G121" s="86">
        <v>234</v>
      </c>
      <c r="H121" s="86">
        <v>0</v>
      </c>
      <c r="I121" s="86">
        <v>0</v>
      </c>
      <c r="J121" s="86"/>
      <c r="K121" s="86"/>
      <c r="L121" s="93" t="s">
        <v>244</v>
      </c>
      <c r="M121" s="114">
        <f t="shared" si="38"/>
        <v>0</v>
      </c>
      <c r="N121" s="114">
        <f t="shared" si="38"/>
        <v>234</v>
      </c>
      <c r="O121" s="114">
        <f t="shared" si="38"/>
        <v>0</v>
      </c>
      <c r="P121" s="114">
        <f t="shared" si="38"/>
        <v>0</v>
      </c>
      <c r="Q121" s="114">
        <f t="shared" si="38"/>
        <v>0</v>
      </c>
      <c r="R121" s="114">
        <f t="shared" si="38"/>
        <v>0</v>
      </c>
      <c r="S121" s="115" t="s">
        <v>74</v>
      </c>
    </row>
    <row r="122" spans="1:19" ht="15" customHeight="1" x14ac:dyDescent="0.35">
      <c r="A122" s="93" t="s">
        <v>289</v>
      </c>
      <c r="B122" s="93" t="s">
        <v>290</v>
      </c>
      <c r="C122" s="93" t="s">
        <v>268</v>
      </c>
      <c r="D122" s="86">
        <f t="shared" si="34"/>
        <v>198000</v>
      </c>
      <c r="E122" s="113" t="s">
        <v>69</v>
      </c>
      <c r="F122" s="86">
        <v>0</v>
      </c>
      <c r="G122" s="86">
        <v>198000</v>
      </c>
      <c r="H122" s="86">
        <v>0</v>
      </c>
      <c r="I122" s="86">
        <v>0</v>
      </c>
      <c r="J122" s="86"/>
      <c r="K122" s="86"/>
      <c r="L122" s="93" t="s">
        <v>244</v>
      </c>
      <c r="M122" s="114">
        <f>F122</f>
        <v>0</v>
      </c>
      <c r="N122" s="114">
        <f>G122</f>
        <v>198000</v>
      </c>
      <c r="O122" s="114"/>
      <c r="P122" s="114"/>
      <c r="Q122" s="114"/>
      <c r="R122" s="114"/>
      <c r="S122" s="115" t="s">
        <v>74</v>
      </c>
    </row>
    <row r="123" spans="1:19" x14ac:dyDescent="0.35">
      <c r="A123" s="93" t="s">
        <v>291</v>
      </c>
      <c r="B123" s="93" t="s">
        <v>292</v>
      </c>
      <c r="C123" s="93" t="s">
        <v>268</v>
      </c>
      <c r="D123" s="86">
        <f t="shared" si="34"/>
        <v>5</v>
      </c>
      <c r="E123" s="113" t="s">
        <v>63</v>
      </c>
      <c r="F123" s="86">
        <v>0</v>
      </c>
      <c r="G123" s="86">
        <f>5</f>
        <v>5</v>
      </c>
      <c r="H123" s="86">
        <f>G123</f>
        <v>5</v>
      </c>
      <c r="I123" s="86">
        <f>H123</f>
        <v>5</v>
      </c>
      <c r="J123" s="86">
        <f t="shared" ref="J123:J124" si="39">I123</f>
        <v>5</v>
      </c>
      <c r="K123" s="86"/>
      <c r="L123" s="93" t="s">
        <v>242</v>
      </c>
      <c r="M123" s="114">
        <f t="shared" ref="M123:R131" si="40">F123</f>
        <v>0</v>
      </c>
      <c r="N123" s="114">
        <f t="shared" ref="N123:R124" si="41">G123-G65</f>
        <v>-4644.4273155371566</v>
      </c>
      <c r="O123" s="114">
        <f t="shared" si="41"/>
        <v>-4644.4273155371566</v>
      </c>
      <c r="P123" s="114">
        <f t="shared" si="41"/>
        <v>-4644.4273155371566</v>
      </c>
      <c r="Q123" s="114">
        <f t="shared" si="41"/>
        <v>-4644.4273155371566</v>
      </c>
      <c r="R123" s="114">
        <f t="shared" si="41"/>
        <v>-4649.4273155371566</v>
      </c>
      <c r="S123" s="115" t="s">
        <v>74</v>
      </c>
    </row>
    <row r="124" spans="1:19" x14ac:dyDescent="0.35">
      <c r="A124" s="93" t="s">
        <v>291</v>
      </c>
      <c r="B124" s="93" t="s">
        <v>293</v>
      </c>
      <c r="C124" s="93" t="s">
        <v>268</v>
      </c>
      <c r="D124" s="86">
        <f t="shared" si="34"/>
        <v>54304</v>
      </c>
      <c r="E124" s="113" t="s">
        <v>69</v>
      </c>
      <c r="F124" s="86">
        <v>0</v>
      </c>
      <c r="G124" s="86">
        <f>54304</f>
        <v>54304</v>
      </c>
      <c r="H124" s="86">
        <f>G124</f>
        <v>54304</v>
      </c>
      <c r="I124" s="86">
        <f>H124</f>
        <v>54304</v>
      </c>
      <c r="J124" s="86">
        <f t="shared" si="39"/>
        <v>54304</v>
      </c>
      <c r="K124" s="86"/>
      <c r="L124" s="93" t="s">
        <v>242</v>
      </c>
      <c r="M124" s="114">
        <f t="shared" si="40"/>
        <v>0</v>
      </c>
      <c r="N124" s="114">
        <f t="shared" si="41"/>
        <v>30316.030449311307</v>
      </c>
      <c r="O124" s="114">
        <f t="shared" si="41"/>
        <v>30316.030449311307</v>
      </c>
      <c r="P124" s="114">
        <f t="shared" si="41"/>
        <v>30316.030449311307</v>
      </c>
      <c r="Q124" s="114">
        <f t="shared" si="41"/>
        <v>30316.030449311307</v>
      </c>
      <c r="R124" s="114">
        <f t="shared" si="41"/>
        <v>-23987.969550688693</v>
      </c>
      <c r="S124" s="115" t="s">
        <v>74</v>
      </c>
    </row>
    <row r="125" spans="1:19" x14ac:dyDescent="0.35">
      <c r="A125" s="93" t="s">
        <v>294</v>
      </c>
      <c r="B125" s="93" t="s">
        <v>295</v>
      </c>
      <c r="C125" s="93" t="s">
        <v>268</v>
      </c>
      <c r="D125" s="86">
        <f t="shared" si="34"/>
        <v>431000</v>
      </c>
      <c r="E125" s="111" t="s">
        <v>95</v>
      </c>
      <c r="F125" s="86">
        <v>0</v>
      </c>
      <c r="G125" s="86">
        <f>431000</f>
        <v>431000</v>
      </c>
      <c r="H125" s="86">
        <f t="shared" ref="H125:J125" si="42">431000</f>
        <v>431000</v>
      </c>
      <c r="I125" s="86">
        <f t="shared" si="42"/>
        <v>431000</v>
      </c>
      <c r="J125" s="86">
        <f t="shared" si="42"/>
        <v>431000</v>
      </c>
      <c r="K125" s="86"/>
      <c r="L125" s="93" t="s">
        <v>242</v>
      </c>
      <c r="M125" s="114">
        <f t="shared" si="40"/>
        <v>0</v>
      </c>
      <c r="N125" s="114">
        <f>G125-G$67</f>
        <v>15626.446120539273</v>
      </c>
      <c r="O125" s="114">
        <f>H125-H$67</f>
        <v>15626.446120539273</v>
      </c>
      <c r="P125" s="114">
        <f>I125-I$67</f>
        <v>15626.446120539273</v>
      </c>
      <c r="Q125" s="114">
        <f t="shared" ref="Q125" si="43">J125-J$67</f>
        <v>15626.446120539273</v>
      </c>
      <c r="R125" s="114"/>
      <c r="S125" s="115" t="s">
        <v>74</v>
      </c>
    </row>
    <row r="126" spans="1:19" x14ac:dyDescent="0.35">
      <c r="A126" s="93" t="s">
        <v>294</v>
      </c>
      <c r="B126" s="93" t="s">
        <v>295</v>
      </c>
      <c r="C126" s="93" t="s">
        <v>268</v>
      </c>
      <c r="D126" s="86">
        <f t="shared" si="34"/>
        <v>10368</v>
      </c>
      <c r="E126" s="113" t="s">
        <v>69</v>
      </c>
      <c r="F126" s="86">
        <v>0</v>
      </c>
      <c r="G126" s="86">
        <v>10368</v>
      </c>
      <c r="H126" s="86">
        <v>10368</v>
      </c>
      <c r="I126" s="86">
        <v>10368</v>
      </c>
      <c r="J126" s="86">
        <v>10368</v>
      </c>
      <c r="K126" s="86"/>
      <c r="L126" s="93" t="s">
        <v>244</v>
      </c>
      <c r="M126" s="114">
        <f t="shared" si="40"/>
        <v>0</v>
      </c>
      <c r="N126" s="114">
        <f t="shared" si="40"/>
        <v>10368</v>
      </c>
      <c r="O126" s="114">
        <f t="shared" si="40"/>
        <v>10368</v>
      </c>
      <c r="P126" s="114">
        <f t="shared" si="40"/>
        <v>10368</v>
      </c>
      <c r="Q126" s="114">
        <f t="shared" si="40"/>
        <v>10368</v>
      </c>
      <c r="R126" s="114">
        <f t="shared" si="40"/>
        <v>0</v>
      </c>
      <c r="S126" s="115" t="s">
        <v>74</v>
      </c>
    </row>
    <row r="127" spans="1:19" x14ac:dyDescent="0.35">
      <c r="A127" s="93" t="s">
        <v>296</v>
      </c>
      <c r="B127" s="93" t="s">
        <v>297</v>
      </c>
      <c r="C127" s="93" t="s">
        <v>268</v>
      </c>
      <c r="D127" s="86">
        <f t="shared" si="34"/>
        <v>73506.943183276016</v>
      </c>
      <c r="E127" s="113" t="s">
        <v>69</v>
      </c>
      <c r="F127" s="86">
        <v>0</v>
      </c>
      <c r="G127" s="86">
        <v>73506.943183276016</v>
      </c>
      <c r="H127" s="86">
        <v>151690.77381061998</v>
      </c>
      <c r="I127" s="86">
        <v>168395.93344906304</v>
      </c>
      <c r="J127" s="86">
        <v>160269.27725435075</v>
      </c>
      <c r="K127" s="86">
        <v>46053.574438514537</v>
      </c>
      <c r="L127" s="93" t="s">
        <v>244</v>
      </c>
      <c r="M127" s="114">
        <f t="shared" si="40"/>
        <v>0</v>
      </c>
      <c r="N127" s="114">
        <f t="shared" si="40"/>
        <v>73506.943183276016</v>
      </c>
      <c r="O127" s="114">
        <f t="shared" si="40"/>
        <v>151690.77381061998</v>
      </c>
      <c r="P127" s="114">
        <f t="shared" si="40"/>
        <v>168395.93344906304</v>
      </c>
      <c r="Q127" s="114">
        <f t="shared" si="40"/>
        <v>160269.27725435075</v>
      </c>
      <c r="R127" s="114">
        <f t="shared" si="40"/>
        <v>46053.574438514537</v>
      </c>
      <c r="S127" s="115" t="s">
        <v>74</v>
      </c>
    </row>
    <row r="128" spans="1:19" x14ac:dyDescent="0.35">
      <c r="A128" s="93" t="s">
        <v>298</v>
      </c>
      <c r="B128" s="129" t="s">
        <v>299</v>
      </c>
      <c r="C128" s="93" t="s">
        <v>268</v>
      </c>
      <c r="D128" s="86">
        <f t="shared" si="34"/>
        <v>1983</v>
      </c>
      <c r="E128" s="111" t="s">
        <v>95</v>
      </c>
      <c r="F128" s="86">
        <v>0</v>
      </c>
      <c r="G128" s="86">
        <v>1983</v>
      </c>
      <c r="H128" s="86">
        <v>0</v>
      </c>
      <c r="I128" s="86">
        <v>0</v>
      </c>
      <c r="J128" s="86"/>
      <c r="K128" s="86"/>
      <c r="L128" s="93" t="s">
        <v>244</v>
      </c>
      <c r="M128" s="91">
        <f t="shared" si="40"/>
        <v>0</v>
      </c>
      <c r="N128" s="114">
        <f t="shared" si="40"/>
        <v>1983</v>
      </c>
      <c r="O128" s="114">
        <f t="shared" si="40"/>
        <v>0</v>
      </c>
      <c r="P128" s="114">
        <f t="shared" si="40"/>
        <v>0</v>
      </c>
      <c r="Q128" s="114">
        <f t="shared" si="40"/>
        <v>0</v>
      </c>
      <c r="R128" s="114">
        <f t="shared" si="40"/>
        <v>0</v>
      </c>
      <c r="S128" s="115" t="s">
        <v>74</v>
      </c>
    </row>
    <row r="129" spans="1:19" ht="15" customHeight="1" x14ac:dyDescent="0.35">
      <c r="A129" s="93" t="s">
        <v>300</v>
      </c>
      <c r="B129" s="93" t="s">
        <v>301</v>
      </c>
      <c r="C129" s="113" t="s">
        <v>302</v>
      </c>
      <c r="D129" s="86">
        <v>35772</v>
      </c>
      <c r="E129" s="113" t="s">
        <v>69</v>
      </c>
      <c r="F129" s="86">
        <f>D129</f>
        <v>35772</v>
      </c>
      <c r="G129" s="86"/>
      <c r="H129" s="86">
        <v>0</v>
      </c>
      <c r="I129" s="86">
        <v>0</v>
      </c>
      <c r="J129" s="86"/>
      <c r="K129" s="86"/>
      <c r="L129" s="93" t="s">
        <v>244</v>
      </c>
      <c r="M129" s="114">
        <f t="shared" si="40"/>
        <v>35772</v>
      </c>
      <c r="N129" s="114">
        <f>G129</f>
        <v>0</v>
      </c>
      <c r="O129" s="114">
        <f>H129</f>
        <v>0</v>
      </c>
      <c r="P129" s="114">
        <f>I129</f>
        <v>0</v>
      </c>
      <c r="Q129" s="114">
        <f t="shared" si="40"/>
        <v>0</v>
      </c>
      <c r="R129" s="114">
        <f t="shared" si="40"/>
        <v>0</v>
      </c>
      <c r="S129" s="115" t="s">
        <v>74</v>
      </c>
    </row>
    <row r="130" spans="1:19" ht="15" customHeight="1" x14ac:dyDescent="0.35">
      <c r="A130" s="93" t="s">
        <v>21</v>
      </c>
      <c r="B130" s="93" t="s">
        <v>303</v>
      </c>
      <c r="C130" s="113"/>
      <c r="D130" s="92">
        <v>162700</v>
      </c>
      <c r="E130" s="113" t="s">
        <v>148</v>
      </c>
      <c r="F130" s="86"/>
      <c r="G130" s="86"/>
      <c r="H130" s="86"/>
      <c r="I130" s="86">
        <v>162700</v>
      </c>
      <c r="J130" s="86">
        <f>I130</f>
        <v>162700</v>
      </c>
      <c r="K130" s="86">
        <f>J130</f>
        <v>162700</v>
      </c>
      <c r="L130" s="93" t="s">
        <v>244</v>
      </c>
      <c r="M130" s="114">
        <f t="shared" si="40"/>
        <v>0</v>
      </c>
      <c r="N130" s="114">
        <f t="shared" si="40"/>
        <v>0</v>
      </c>
      <c r="O130" s="114">
        <f t="shared" si="40"/>
        <v>0</v>
      </c>
      <c r="P130" s="114">
        <f t="shared" si="40"/>
        <v>162700</v>
      </c>
      <c r="Q130" s="114">
        <f t="shared" si="40"/>
        <v>162700</v>
      </c>
      <c r="R130" s="114">
        <f t="shared" si="40"/>
        <v>162700</v>
      </c>
      <c r="S130" s="115" t="s">
        <v>74</v>
      </c>
    </row>
    <row r="131" spans="1:19" ht="15" customHeight="1" x14ac:dyDescent="0.35">
      <c r="A131" s="93" t="s">
        <v>23</v>
      </c>
      <c r="B131" s="93" t="s">
        <v>303</v>
      </c>
      <c r="C131" s="113"/>
      <c r="D131" s="92">
        <v>27146</v>
      </c>
      <c r="E131" s="113" t="s">
        <v>69</v>
      </c>
      <c r="F131" s="86"/>
      <c r="G131" s="86"/>
      <c r="H131" s="86">
        <f>D131</f>
        <v>27146</v>
      </c>
      <c r="I131" s="86"/>
      <c r="J131" s="86"/>
      <c r="K131" s="86"/>
      <c r="L131" s="93" t="s">
        <v>244</v>
      </c>
      <c r="M131" s="114">
        <f t="shared" si="40"/>
        <v>0</v>
      </c>
      <c r="N131" s="114">
        <f t="shared" si="40"/>
        <v>0</v>
      </c>
      <c r="O131" s="114">
        <f t="shared" si="40"/>
        <v>27146</v>
      </c>
      <c r="P131" s="114">
        <f t="shared" si="40"/>
        <v>0</v>
      </c>
      <c r="Q131" s="114">
        <f t="shared" si="40"/>
        <v>0</v>
      </c>
      <c r="R131" s="114">
        <f t="shared" si="40"/>
        <v>0</v>
      </c>
      <c r="S131" s="115" t="s">
        <v>74</v>
      </c>
    </row>
    <row r="132" spans="1:19" ht="15" customHeight="1" x14ac:dyDescent="0.35">
      <c r="D132" s="86"/>
      <c r="E132" s="111"/>
      <c r="F132" s="86"/>
      <c r="G132" s="86"/>
      <c r="H132" s="86"/>
      <c r="I132" s="86"/>
      <c r="J132" s="86"/>
      <c r="K132" s="86"/>
      <c r="L132" s="93"/>
      <c r="M132" s="114"/>
      <c r="N132" s="114"/>
      <c r="O132" s="114"/>
      <c r="P132" s="114"/>
      <c r="Q132" s="114"/>
      <c r="R132" s="114"/>
      <c r="S132" s="115"/>
    </row>
    <row r="133" spans="1:19" x14ac:dyDescent="0.35">
      <c r="A133" s="97" t="s">
        <v>155</v>
      </c>
      <c r="C133" s="113"/>
      <c r="D133" s="86"/>
      <c r="E133" s="113"/>
      <c r="F133" s="86"/>
      <c r="G133" s="86"/>
      <c r="H133" s="86"/>
      <c r="I133" s="86"/>
      <c r="J133" s="86"/>
      <c r="K133" s="86"/>
      <c r="L133" s="117"/>
      <c r="M133" s="114"/>
      <c r="N133" s="114"/>
      <c r="O133" s="114"/>
      <c r="P133" s="114"/>
      <c r="Q133" s="114"/>
      <c r="R133" s="114"/>
      <c r="S133" s="115"/>
    </row>
    <row r="134" spans="1:19" x14ac:dyDescent="0.35">
      <c r="C134" s="113"/>
      <c r="D134" s="113"/>
      <c r="E134" s="111"/>
      <c r="F134" s="86"/>
      <c r="G134" s="86"/>
      <c r="H134" s="86"/>
      <c r="I134" s="86"/>
      <c r="J134" s="86"/>
      <c r="K134" s="86"/>
      <c r="L134" s="93"/>
      <c r="M134" s="114"/>
      <c r="N134" s="114"/>
      <c r="O134" s="114"/>
      <c r="P134" s="114"/>
      <c r="Q134" s="114"/>
      <c r="R134" s="114"/>
      <c r="S134" s="115"/>
    </row>
    <row r="135" spans="1:19" x14ac:dyDescent="0.35">
      <c r="A135" s="97" t="s">
        <v>204</v>
      </c>
      <c r="F135" s="86"/>
      <c r="G135" s="86"/>
      <c r="H135" s="86"/>
      <c r="I135" s="86"/>
      <c r="J135" s="86"/>
      <c r="K135" s="86"/>
      <c r="S135" s="111"/>
    </row>
    <row r="136" spans="1:19" x14ac:dyDescent="0.35">
      <c r="D136" s="130"/>
      <c r="E136" s="113"/>
      <c r="F136" s="86"/>
      <c r="G136" s="86"/>
      <c r="H136" s="86"/>
      <c r="I136" s="86"/>
      <c r="J136" s="86"/>
      <c r="K136" s="86"/>
      <c r="L136" s="86"/>
      <c r="N136" s="91"/>
      <c r="O136" s="91"/>
      <c r="P136" s="91"/>
      <c r="Q136" s="91"/>
      <c r="R136" s="91"/>
      <c r="S136" s="115"/>
    </row>
    <row r="137" spans="1:19" ht="15" thickBot="1" x14ac:dyDescent="0.4">
      <c r="A137" s="97" t="s">
        <v>304</v>
      </c>
      <c r="D137" s="120">
        <f>SUM(D99:D136)</f>
        <v>26326155.484174069</v>
      </c>
      <c r="F137" s="120">
        <f t="shared" ref="F137:K137" si="44">SUM(F99:F136)</f>
        <v>35772</v>
      </c>
      <c r="G137" s="120">
        <f t="shared" si="44"/>
        <v>15686572.484174073</v>
      </c>
      <c r="H137" s="120">
        <f t="shared" si="44"/>
        <v>25005305.276832685</v>
      </c>
      <c r="I137" s="120">
        <f t="shared" si="44"/>
        <v>25628938.436471127</v>
      </c>
      <c r="J137" s="120">
        <f t="shared" si="44"/>
        <v>26284444.780276414</v>
      </c>
      <c r="K137" s="120">
        <f t="shared" si="44"/>
        <v>26379064.07746058</v>
      </c>
      <c r="L137" s="93"/>
      <c r="M137" s="120">
        <f t="shared" ref="M137:R137" si="45">SUM(M99:M136)</f>
        <v>35772</v>
      </c>
      <c r="N137" s="120">
        <f t="shared" si="45"/>
        <v>180920.79880191304</v>
      </c>
      <c r="O137" s="120">
        <f t="shared" si="45"/>
        <v>1477010.3419964851</v>
      </c>
      <c r="P137" s="120">
        <f t="shared" si="45"/>
        <v>567733.36184673046</v>
      </c>
      <c r="Q137" s="120">
        <f t="shared" si="45"/>
        <v>701225.70565201819</v>
      </c>
      <c r="R137" s="120">
        <f t="shared" si="45"/>
        <v>547585.55671564268</v>
      </c>
      <c r="S137" s="91"/>
    </row>
    <row r="138" spans="1:19" ht="15" thickTop="1" x14ac:dyDescent="0.35">
      <c r="F138" s="117"/>
      <c r="G138" s="117"/>
      <c r="H138" s="117">
        <f>SUM(H102:H104)-SUM(G99:G101)</f>
        <v>1991988</v>
      </c>
      <c r="I138" s="117">
        <f>SUM(I102:I104)-SUM(H102:H104)</f>
        <v>522014</v>
      </c>
      <c r="J138" s="117">
        <f>SUM(J102:J104)-SUM(I102:I104)</f>
        <v>663633</v>
      </c>
      <c r="K138" s="117">
        <f>SUM(K102:K104)-SUM(J102:J104)</f>
        <v>704512</v>
      </c>
      <c r="M138" s="95">
        <f t="shared" ref="M138:R138" si="46">M137+F93</f>
        <v>17534741.097038571</v>
      </c>
      <c r="N138" s="95">
        <f t="shared" si="46"/>
        <v>16272352.291930784</v>
      </c>
      <c r="O138" s="95">
        <f t="shared" si="46"/>
        <v>17645191.637274902</v>
      </c>
      <c r="P138" s="95">
        <f t="shared" si="46"/>
        <v>18598968.691125151</v>
      </c>
      <c r="Q138" s="95">
        <f t="shared" si="46"/>
        <v>19125054.034930438</v>
      </c>
      <c r="R138" s="95">
        <f t="shared" si="46"/>
        <v>19635047.885994062</v>
      </c>
      <c r="S138" s="91"/>
    </row>
    <row r="139" spans="1:19" x14ac:dyDescent="0.35">
      <c r="D139" s="94"/>
      <c r="L139" s="131"/>
      <c r="M139" s="86"/>
      <c r="N139" s="86"/>
      <c r="O139" s="86"/>
      <c r="P139" s="86"/>
      <c r="Q139" s="86"/>
      <c r="R139" s="86"/>
      <c r="S139" s="91"/>
    </row>
    <row r="140" spans="1:19" x14ac:dyDescent="0.35">
      <c r="F140" s="94"/>
      <c r="G140" s="94"/>
      <c r="H140" s="94"/>
      <c r="I140" s="94"/>
      <c r="J140" s="94"/>
      <c r="K140" s="94"/>
    </row>
    <row r="141" spans="1:19" x14ac:dyDescent="0.35">
      <c r="F141" s="94"/>
      <c r="G141" s="94"/>
      <c r="H141" s="94"/>
      <c r="I141" s="94"/>
      <c r="J141" s="94"/>
      <c r="K141" s="94"/>
    </row>
  </sheetData>
  <autoFilter ref="E1:E141" xr:uid="{00000000-0001-0000-0200-000000000000}"/>
  <mergeCells count="1">
    <mergeCell ref="M8:N8"/>
  </mergeCells>
  <dataValidations count="4">
    <dataValidation type="list" allowBlank="1" showInputMessage="1" showErrorMessage="1" sqref="R97 P97 I97 K97" xr:uid="{DE282AE5-D506-4E8F-B301-87D1AB566AB4}">
      <formula1>"2019,2020,2021,2022,2023,2024,2025,2026"</formula1>
    </dataValidation>
    <dataValidation type="list" allowBlank="1" showInputMessage="1" showErrorMessage="1" sqref="A3" xr:uid="{994740B4-15A5-4E25-8BED-D021863A29B2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A2" xr:uid="{FF5DEC22-B94D-4616-9DC2-D7FD4CE7D487}">
      <formula1>"Annual Period 2019,Annual Period 2020,Annual Period 2021,Annual Period 2022,Annual Period 2023"</formula1>
    </dataValidation>
    <dataValidation type="list" allowBlank="1" showInputMessage="1" showErrorMessage="1" sqref="J97 F9:K9 F98:R98 F97:H97 M9:R9 M97:O97 Q97" xr:uid="{3136851E-F160-4FC8-9B31-9E5D83E66C0A}">
      <formula1>"2019,2020,2021,2022,2023,2024,2025"</formula1>
    </dataValidation>
  </dataValidations>
  <pageMargins left="0.7" right="0.7" top="0.75" bottom="0.75" header="0.3" footer="0.3"/>
  <pageSetup paperSize="17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d8c5ad-fda0-4991-a4f3-e0c3433422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D1F2993216A4686DAD3EEC019CAE3" ma:contentTypeVersion="16" ma:contentTypeDescription="Create a new document." ma:contentTypeScope="" ma:versionID="033698cdb050141b0e6af53ed118b706">
  <xsd:schema xmlns:xsd="http://www.w3.org/2001/XMLSchema" xmlns:xs="http://www.w3.org/2001/XMLSchema" xmlns:p="http://schemas.microsoft.com/office/2006/metadata/properties" xmlns:ns3="c0d8c5ad-fda0-4991-a4f3-e0c34334222a" xmlns:ns4="ed8abcf8-f0a6-49a0-b186-c8574f806c51" targetNamespace="http://schemas.microsoft.com/office/2006/metadata/properties" ma:root="true" ma:fieldsID="dc53f051cd2435a276b6fafc17fd0686" ns3:_="" ns4:_="">
    <xsd:import namespace="c0d8c5ad-fda0-4991-a4f3-e0c34334222a"/>
    <xsd:import namespace="ed8abcf8-f0a6-49a0-b186-c8574f806c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8c5ad-fda0-4991-a4f3-e0c343342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abcf8-f0a6-49a0-b186-c8574f806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B341B6-76FF-44A2-A242-36A235D9F4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CE9E5C-F1E8-467E-A190-E18D70480D22}">
  <ds:schemaRefs>
    <ds:schemaRef ds:uri="ed8abcf8-f0a6-49a0-b186-c8574f806c5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0d8c5ad-fda0-4991-a4f3-e0c34334222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E02511-300C-4F5A-9243-CE985D71F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8c5ad-fda0-4991-a4f3-e0c34334222a"/>
    <ds:schemaRef ds:uri="ed8abcf8-f0a6-49a0-b186-c8574f806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Selected Data</vt:lpstr>
      <vt:lpstr>Authorized Rev Req</vt:lpstr>
      <vt:lpstr>Incremental Rev Req</vt:lpstr>
      <vt:lpstr>'Incremental Rev Req'!Print_Area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Sheriff</dc:creator>
  <cp:lastModifiedBy>Cristina Hurtado</cp:lastModifiedBy>
  <dcterms:created xsi:type="dcterms:W3CDTF">2023-09-01T20:05:42Z</dcterms:created>
  <dcterms:modified xsi:type="dcterms:W3CDTF">2023-09-01T23:02:02Z</dcterms:modified>
  <cp:contentStatus>(3) Review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0x010100312D1F2993216A4686DAD3EEC019CAE3</vt:lpwstr>
  </property>
  <property fmtid="{D5CDD505-2E9C-101B-9397-08002B2CF9AE}" pid="3" name="_dlc_DocIdItemGuid">
    <vt:lpwstr>77f03e73-2fa3-4285-9e7b-83801c5cc6c9</vt:lpwstr>
  </property>
  <property fmtid="{D5CDD505-2E9C-101B-9397-08002B2CF9AE}" pid="4" name="MediaServiceImageTags">
    <vt:lpwstr/>
  </property>
</Properties>
</file>