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7" rupBuild="24931"/>
  <workbookPr codeName="ThisWorkbook" filterPrivacy="1" defaultThemeVersion="166925"/>
  <bookViews>
    <workbookView xWindow="345" yWindow="345" windowWidth="28800" windowHeight="15435" activeTab="1"/>
  </bookViews>
  <sheets>
    <sheet name="Selected Data" sheetId="24" r:id="rId2"/>
    <sheet name="Authorized Rev Req" sheetId="2" r:id="rId3"/>
    <sheet name="Incremental Rev Req" sheetId="5" r:id="rId4"/>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huh2" localSheetId="0" hidden="1">{#N/A,#N/A,FALSE,"Dist Rev at PR ";#N/A,#N/A,FALSE,"Spec";#N/A,#N/A,FALSE,"Res";#N/A,#N/A,FALSE,"Small L&amp;P";#N/A,#N/A,FALSE,"Medium L&amp;P";#N/A,#N/A,FALSE,"E-19";#N/A,#N/A,FALSE,"E-20";#N/A,#N/A,FALSE,"Strtlts &amp; Standby";#N/A,#N/A,FALSE,"A-RTP";#N/A,#N/A,FALSE,"2003mixeduse"}</definedName>
    <definedName name="___huh2" hidden="1">{#N/A,#N/A,FALSE,"Dist Rev at PR ";#N/A,#N/A,FALSE,"Spec";#N/A,#N/A,FALSE,"Res";#N/A,#N/A,FALSE,"Small L&amp;P";#N/A,#N/A,FALSE,"Medium L&amp;P";#N/A,#N/A,FALSE,"E-19";#N/A,#N/A,FALSE,"E-20";#N/A,#N/A,FALSE,"Strtlts &amp; Standby";#N/A,#N/A,FALSE,"A-RTP";#N/A,#N/A,FALSE,"2003mixeduse"}</definedName>
    <definedName name="_2017_Labor_Escalation_Rate">'[1]Escalation Rates'!$B$6</definedName>
    <definedName name="_4ColName">SUBSTITUTE(SUBSTITUTE(SUBSTITUTE(SUBSTITUTE(SUBSTITUTE(TRIM(T('[2]DATAIN.xls'!B1)&amp;"."&amp;T('[2]DATAIN.xls'!C1)&amp;"."&amp;T('[2]DATAIN.xls'!D1)&amp;"."&amp;T('[2]DATAIN.xls'!E1)&amp;"."),"+","and"),"%","pct"),"-",""),"..","."),"&amp;","and")</definedName>
    <definedName name="_FPV1">'[3]#REF'!$N$106:$X$156</definedName>
    <definedName name="_FPV3">'[3]#REF'!$N$160:$X$209</definedName>
    <definedName name="_huh2" localSheetId="0"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_SPV1">'[3]#REF'!$N$105:$X$154</definedName>
    <definedName name="_SPV3">'[3]#REF'!$N$158:$X$207</definedName>
    <definedName name="Actuals">'[4]Model Inputs'!$H$109</definedName>
    <definedName name="Aflag" localSheetId="0">#REF!</definedName>
    <definedName name="Aflag">#REF!</definedName>
    <definedName name="Aflag2" localSheetId="0">#REF!</definedName>
    <definedName name="Aflag2">#REF!</definedName>
    <definedName name="again" localSheetId="0" hidden="1">{#N/A,#N/A,FALSE,"ND Rev at Pres Rates";#N/A,#N/A,FALSE,"Res - Unadj sales";#N/A,#N/A,FALSE,"Small L&amp;P";#N/A,#N/A,FALSE,"Medium L&amp;P";#N/A,#N/A,FALSE,"E-19";#N/A,#N/A,FALSE,"E-20";#N/A,#N/A,FALSE,"Strtlts &amp; Standby";#N/A,#N/A,FALSE,"AG";#N/A,#N/A,FALSE,"A-RTP";#N/A,#N/A,FALSE,"Spec"}</definedName>
    <definedName name="again" hidden="1">{#N/A,#N/A,FALSE,"ND Rev at Pres Rates";#N/A,#N/A,FALSE,"Res - Unadj sales";#N/A,#N/A,FALSE,"Small L&amp;P";#N/A,#N/A,FALSE,"Medium L&amp;P";#N/A,#N/A,FALSE,"E-19";#N/A,#N/A,FALSE,"E-20";#N/A,#N/A,FALSE,"Strtlts &amp; Standby";#N/A,#N/A,FALSE,"AG";#N/A,#N/A,FALSE,"A-RTP";#N/A,#N/A,FALSE,"Spec"}</definedName>
    <definedName name="AIR">'[3]#REF'!$U$1:$AD$48</definedName>
    <definedName name="Balancing_Authority">'[5]Choices'!$A$2:$A$41</definedName>
    <definedName name="BondsIssued">'[4]Model Inputs'!$H$108</definedName>
    <definedName name="Boolean">'[5]Choices'!$AG$2:$AG$3</definedName>
    <definedName name="bt_d">'[3]#REF'!$Z$1:$AM$23</definedName>
    <definedName name="Bundled_Unbundled">'[5]Choices'!$B$2:$B$3</definedName>
    <definedName name="CBond" localSheetId="0">#REF!</definedName>
    <definedName name="CBond">#REF!</definedName>
    <definedName name="CECRA" localSheetId="0">#REF!</definedName>
    <definedName name="CECRA">#REF!</definedName>
    <definedName name="Construction_Status">'[5]Choices'!$G$2:$G$5</definedName>
    <definedName name="copy" localSheetId="0" hidden="1">{#N/A,#N/A,FALSE,"Dist Rev at PR ";#N/A,#N/A,FALSE,"Spec";#N/A,#N/A,FALSE,"Res";#N/A,#N/A,FALSE,"Small L&amp;P";#N/A,#N/A,FALSE,"Medium L&amp;P";#N/A,#N/A,FALSE,"E-19";#N/A,#N/A,FALSE,"E-20";#N/A,#N/A,FALSE,"Strtlts &amp; Standby";#N/A,#N/A,FALSE,"A-RTP";#N/A,#N/A,FALSE,"2003mixeduse"}</definedName>
    <definedName name="copy" hidden="1">{#N/A,#N/A,FALSE,"Dist Rev at PR ";#N/A,#N/A,FALSE,"Spec";#N/A,#N/A,FALSE,"Res";#N/A,#N/A,FALSE,"Small L&amp;P";#N/A,#N/A,FALSE,"Medium L&amp;P";#N/A,#N/A,FALSE,"E-19";#N/A,#N/A,FALSE,"E-20";#N/A,#N/A,FALSE,"Strtlts &amp; Standby";#N/A,#N/A,FALSE,"A-RTP";#N/A,#N/A,FALSE,"2003mixeduse"}</definedName>
    <definedName name="copyprint" localSheetId="0" hidden="1">{#N/A,#N/A,FALSE,"Workpaper Tables 4-1 &amp; 4-2";#N/A,#N/A,FALSE,"Revenue Allocation Results";#N/A,#N/A,FALSE,"FERC Rev @ PR";#N/A,#N/A,FALSE,"Distribution Revenue Allocation";#N/A,#N/A,FALSE,"Nonallocated Revenues ";#N/A,#N/A,FALSE,"2000mixuse";#N/A,#N/A,FALSE,"MC Revenues- 00 sales, 96 MC's"}</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localSheetId="0" hidden="1">{#N/A,#N/A,FALSE,"RRQ inputs ";#N/A,#N/A,FALSE,"FERC Rev @ PR";#N/A,#N/A,FALSE,"Distribution Revenue Allocation";#N/A,#N/A,FALSE,"Nonallocated Revenues";#N/A,#N/A,FALSE,"MC Revenues-03 sales, 96 MC's";#N/A,#N/A,FALSE,"FTA"}</definedName>
    <definedName name="copyrevalloc" hidden="1">{#N/A,#N/A,FALSE,"RRQ inputs ";#N/A,#N/A,FALSE,"FERC Rev @ PR";#N/A,#N/A,FALSE,"Distribution Revenue Allocation";#N/A,#N/A,FALSE,"Nonallocated Revenues";#N/A,#N/A,FALSE,"MC Revenues-03 sales, 96 MC's";#N/A,#N/A,FALSE,"FTA"}</definedName>
    <definedName name="copyschudel" localSheetId="0" hidden="1">{#N/A,#N/A,FALSE,"ND Rev at Pres Rates";#N/A,#N/A,FALSE,"Res - Unadj";#N/A,#N/A,FALSE,"Small L&amp;P";#N/A,#N/A,FALSE,"Medium L&amp;P";#N/A,#N/A,FALSE,"E-19";#N/A,#N/A,FALSE,"E-20";#N/A,#N/A,FALSE,"A-RTP";#N/A,#N/A,FALSE,"Strtlts &amp; Standby";#N/A,#N/A,FALSE,"AG";#N/A,#N/A,FALSE,"2001mixeduse"}</definedName>
    <definedName name="copyschudel" hidden="1">{#N/A,#N/A,FALSE,"ND Rev at Pres Rates";#N/A,#N/A,FALSE,"Res - Unadj";#N/A,#N/A,FALSE,"Small L&amp;P";#N/A,#N/A,FALSE,"Medium L&amp;P";#N/A,#N/A,FALSE,"E-19";#N/A,#N/A,FALSE,"E-20";#N/A,#N/A,FALSE,"A-RTP";#N/A,#N/A,FALSE,"Strtlts &amp; Standby";#N/A,#N/A,FALSE,"AG";#N/A,#N/A,FALSE,"2001mixeduse"}</definedName>
    <definedName name="CORE_U" localSheetId="0">#REF!</definedName>
    <definedName name="CORE_U">#REF!</definedName>
    <definedName name="Country">'[5]Choices'!$AO$2:$AO$5</definedName>
    <definedName name="CPUC_Approval_Status">'[5]Choices'!$E$2:$E$8</definedName>
    <definedName name="CREZ">'[5]Choices'!$F$2:$F$39</definedName>
    <definedName name="CTAC" localSheetId="0">#REF!</definedName>
    <definedName name="CTAC">#REF!</definedName>
    <definedName name="CTRBA" localSheetId="0">#REF!</definedName>
    <definedName name="CTRBA">#REF!</definedName>
    <definedName name="DACRS" localSheetId="0">SUM(#REF!)</definedName>
    <definedName name="DACRS">SUM(#REF!)</definedName>
    <definedName name="Dchoice" localSheetId="0">#REF!</definedName>
    <definedName name="Dchoice">#REF!</definedName>
    <definedName name="Delay_Termination_Reason">'[5]Choices'!$K$2:$K$4</definedName>
    <definedName name="DeliverabilityStatusOptions">'[6]Lists'!$B$36:$B$37</definedName>
    <definedName name="Distflag" localSheetId="0">#REF!</definedName>
    <definedName name="Distflag">#REF!</definedName>
    <definedName name="Dmdmult" localSheetId="0">#REF!</definedName>
    <definedName name="Dmdmult">#REF!</definedName>
    <definedName name="EPC_Contract_Status">'[5]Choices'!$AW$2:$AW$7</definedName>
    <definedName name="F_E">'[3]#REF'!$A$53:$S$100</definedName>
    <definedName name="Facility_Status">'[5]Choices'!$N$2:$N$7</definedName>
    <definedName name="FAIR">'[3]#REF'!$N$1:$X$49</definedName>
    <definedName name="FBUILD">'[3]#REF'!$N$53:$X$79</definedName>
    <definedName name="FCOMM">'[3]#REF'!$AA$53:$AN$78</definedName>
    <definedName name="FCOMP">'[3]#REF'!$A$106:$K$155</definedName>
    <definedName name="Financing_Status">'[5]Choices'!$O$2:$O$7</definedName>
    <definedName name="Flat" localSheetId="0">#REF!</definedName>
    <definedName name="Flat">#REF!</definedName>
    <definedName name="FM">'[3]#REF'!$BB$1</definedName>
    <definedName name="FOPROD">'[3]#REF'!$A$53:$K$102</definedName>
    <definedName name="FSONG2">'[3]#REF'!$A$159:$K$208</definedName>
    <definedName name="FSTEAM">'[3]#REF'!$A$1:$K$49</definedName>
    <definedName name="FT_D">'[3]#REF'!$AA$1:$AP$26</definedName>
    <definedName name="gsur">'[7]Tariff G-SUR'!$A$1:$I$25</definedName>
    <definedName name="head1" localSheetId="0">#REF!</definedName>
    <definedName name="head1">#REF!</definedName>
    <definedName name="head10" localSheetId="0">#REF!</definedName>
    <definedName name="head10">#REF!</definedName>
    <definedName name="head11" localSheetId="0">#REF!</definedName>
    <definedName name="head11">#REF!</definedName>
    <definedName name="head2" localSheetId="0">#REF!</definedName>
    <definedName name="head2">#REF!</definedName>
    <definedName name="head3" localSheetId="0">#REF!</definedName>
    <definedName name="head3">#REF!</definedName>
    <definedName name="head4" localSheetId="0">#REF!</definedName>
    <definedName name="head4">#REF!</definedName>
    <definedName name="head5" localSheetId="0">#REF!</definedName>
    <definedName name="head5">#REF!</definedName>
    <definedName name="head6" localSheetId="0">#REF!</definedName>
    <definedName name="head6">#REF!</definedName>
    <definedName name="head7" localSheetId="0">#REF!</definedName>
    <definedName name="head7">#REF!</definedName>
    <definedName name="head8" localSheetId="0">#REF!</definedName>
    <definedName name="head8">#REF!</definedName>
    <definedName name="head9" localSheetId="0">#REF!</definedName>
    <definedName name="head9">#REF!</definedName>
    <definedName name="HTML_CodePage" hidden="1">1252</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h" localSheetId="0" hidden="1">{#N/A,#N/A,FALSE,"Dist Rev at PR ";#N/A,#N/A,FALSE,"Spec";#N/A,#N/A,FALSE,"Res";#N/A,#N/A,FALSE,"Small L&amp;P";#N/A,#N/A,FALSE,"Medium L&amp;P";#N/A,#N/A,FALSE,"E-19";#N/A,#N/A,FALSE,"E-20";#N/A,#N/A,FALSE,"Strtlts &amp; Standby";#N/A,#N/A,FALSE,"A-RTP";#N/A,#N/A,FALSE,"2003mixeduse"}</definedName>
    <definedName name="huh" hidden="1">{#N/A,#N/A,FALSE,"Dist Rev at PR ";#N/A,#N/A,FALSE,"Spec";#N/A,#N/A,FALSE,"Res";#N/A,#N/A,FALSE,"Small L&amp;P";#N/A,#N/A,FALSE,"Medium L&amp;P";#N/A,#N/A,FALSE,"E-19";#N/A,#N/A,FALSE,"E-20";#N/A,#N/A,FALSE,"Strtlts &amp; Standby";#N/A,#N/A,FALSE,"A-RTP";#N/A,#N/A,FALSE,"2003mixeduse"}</definedName>
    <definedName name="huhnd" localSheetId="0" hidden="1">{#N/A,#N/A,FALSE,"ND Rev at Pres Rates";#N/A,#N/A,FALSE,"Res - Unadj sales";#N/A,#N/A,FALSE,"Small L&amp;P";#N/A,#N/A,FALSE,"Medium L&amp;P";#N/A,#N/A,FALSE,"E-19";#N/A,#N/A,FALSE,"E-20";#N/A,#N/A,FALSE,"Strtlts &amp; Standby";#N/A,#N/A,FALSE,"AG";#N/A,#N/A,FALSE,"A-RTP";#N/A,#N/A,FALSE,"Spec"}</definedName>
    <definedName name="huhnd" hidden="1">{#N/A,#N/A,FALSE,"ND Rev at Pres Rates";#N/A,#N/A,FALSE,"Res - Unadj sales";#N/A,#N/A,FALSE,"Small L&amp;P";#N/A,#N/A,FALSE,"Medium L&amp;P";#N/A,#N/A,FALSE,"E-19";#N/A,#N/A,FALSE,"E-20";#N/A,#N/A,FALSE,"Strtlts &amp; Standby";#N/A,#N/A,FALSE,"AG";#N/A,#N/A,FALSE,"A-RTP";#N/A,#N/A,FALSE,"Spec"}</definedName>
    <definedName name="huhnd2" localSheetId="0"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localSheetId="0" hidden="1">{#N/A,#N/A,FALSE,"Workpaper Tables 4-1 &amp; 4-2";#N/A,#N/A,FALSE,"Revenue Allocation Results";#N/A,#N/A,FALSE,"FERC Rev @ PR";#N/A,#N/A,FALSE,"Distribution Revenue Allocation";#N/A,#N/A,FALSE,"Nonallocated Revenues ";#N/A,#N/A,FALSE,"2000mixuse";#N/A,#N/A,FALSE,"MC Revenues- 00 sales, 96 MC's"}</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localSheetId="0" hidden="1">{#N/A,#N/A,FALSE,"RRQ inputs ";#N/A,#N/A,FALSE,"FERC Rev @ PR";#N/A,#N/A,FALSE,"Distribution Revenue Allocation";#N/A,#N/A,FALSE,"Nonallocated Revenues";#N/A,#N/A,FALSE,"MC Revenues-03 sales, 96 MC's";#N/A,#N/A,FALSE,"FTA"}</definedName>
    <definedName name="huhrevalloc" hidden="1">{#N/A,#N/A,FALSE,"RRQ inputs ";#N/A,#N/A,FALSE,"FERC Rev @ PR";#N/A,#N/A,FALSE,"Distribution Revenue Allocation";#N/A,#N/A,FALSE,"Nonallocated Revenues";#N/A,#N/A,FALSE,"MC Revenues-03 sales, 96 MC's";#N/A,#N/A,FALSE,"FTA"}</definedName>
    <definedName name="huhschudel" localSheetId="0" hidden="1">{#N/A,#N/A,FALSE,"ND Rev at Pres Rates";#N/A,#N/A,FALSE,"Res - Unadj";#N/A,#N/A,FALSE,"Small L&amp;P";#N/A,#N/A,FALSE,"Medium L&amp;P";#N/A,#N/A,FALSE,"E-19";#N/A,#N/A,FALSE,"E-20";#N/A,#N/A,FALSE,"A-RTP";#N/A,#N/A,FALSE,"Strtlts &amp; Standby";#N/A,#N/A,FALSE,"AG";#N/A,#N/A,FALSE,"2001mixeduse"}</definedName>
    <definedName name="huhschudel" hidden="1">{#N/A,#N/A,FALSE,"ND Rev at Pres Rates";#N/A,#N/A,FALSE,"Res - Unadj";#N/A,#N/A,FALSE,"Small L&amp;P";#N/A,#N/A,FALSE,"Medium L&amp;P";#N/A,#N/A,FALSE,"E-19";#N/A,#N/A,FALSE,"E-20";#N/A,#N/A,FALSE,"A-RTP";#N/A,#N/A,FALSE,"Strtlts &amp; Standby";#N/A,#N/A,FALSE,"AG";#N/A,#N/A,FALSE,"2001mixeduse"}</definedName>
    <definedName name="LineLoss">'[8]Line Losses and Various Inputs'!$B$4</definedName>
    <definedName name="LocalAreaOptions">'[9]Lists'!$B$11:$B$21</definedName>
    <definedName name="LOLD">1</definedName>
    <definedName name="LOLD_Table">7</definedName>
    <definedName name="Mflag" localSheetId="0">#REF!</definedName>
    <definedName name="Mflag">#REF!</definedName>
    <definedName name="NCORE_U" localSheetId="0">#REF!</definedName>
    <definedName name="NCORE_U">#REF!</definedName>
    <definedName name="ND">'[10]Detail'!$B$92</definedName>
    <definedName name="Out_Start_Date">'[11]Parameters'!$F$15</definedName>
    <definedName name="Out_Term_Date">'[11]Parameters'!$F$16</definedName>
    <definedName name="Overall_Project_Status">'[5]Choices'!$T$2:$T$6</definedName>
    <definedName name="Party_that_Terminated_Contract">'[5]Choices'!$AY$2:$AY$4</definedName>
    <definedName name="Path26DesignationOptions">'[6]Lists'!$B$28:$B$29</definedName>
    <definedName name="PBond" localSheetId="0">#REF!</definedName>
    <definedName name="PBond">#REF!</definedName>
    <definedName name="PCC_Classification">'[5]Choices'!$U$2:$U$5</definedName>
    <definedName name="PECRA" localSheetId="0">#REF!</definedName>
    <definedName name="PECRA">#REF!</definedName>
    <definedName name="Print_All_Tariff">'[7]Tariff G-SUR'!$A$1:$I$25</definedName>
    <definedName name="Program_Origination">'[5]Choices'!$I$2:$I$13</definedName>
    <definedName name="RAM_Auction_Round">'[5]Choices'!$AX$2:$AX$6</definedName>
    <definedName name="record1">'[12]MACRO1.XLM'!$A$1</definedName>
    <definedName name="Record2">'[12]MACRO1.XLM'!$A$17</definedName>
    <definedName name="Reporting_LSE">'[5]Choices'!$J$2:$J$5</definedName>
    <definedName name="Resource_Designation">'[13]Lists'!$A$6:$A$8</definedName>
    <definedName name="SAIR">'[3]#REF'!$N$1:$X$49</definedName>
    <definedName name="SAPBEXhrIndnt" hidden="1">"Wide"</definedName>
    <definedName name="SAPsysID" hidden="1">"708C5W7SBKP804JT78WJ0JNKI"</definedName>
    <definedName name="SAPwbID" hidden="1">"ARS"</definedName>
    <definedName name="SBUILD">'[3]#REF'!$N$53:$X$79</definedName>
    <definedName name="SchedulingID">'[14]ID and Local Area'!$A$4:$A$667</definedName>
    <definedName name="SCOMM">'[3]#REF'!$AA$53:$AN$78</definedName>
    <definedName name="SCOMP">'[3]#REF'!$A$105:$K$154</definedName>
    <definedName name="sds">'[6]Lists'!$B$11:$B$21</definedName>
    <definedName name="Season">'[7]Tariff G-CP'!$C$6</definedName>
    <definedName name="Sflag" localSheetId="0">#REF!</definedName>
    <definedName name="Sflag">#REF!</definedName>
    <definedName name="SM">'[3]#REF'!$BB$1</definedName>
    <definedName name="SOPROD">'[3]#REF'!$A$53:$K$102</definedName>
    <definedName name="SSONG2">'[3]#REF'!$A$158:$K$207</definedName>
    <definedName name="SSTEAM">'[3]#REF'!$A$1:$K$49</definedName>
    <definedName name="ST_D">'[3]#REF'!$AA$1:$AP$26</definedName>
    <definedName name="Status_of_Facility_Study___Phase_II_Study">'[5]Choices'!$AA$2:$AA$10</definedName>
    <definedName name="Status_of_Feasibility_Study">'[5]Choices'!$AB$2:$AB$10</definedName>
    <definedName name="Status_of_Interconnection_Agreement">'[5]Choices'!$Q$2:$Q$22</definedName>
    <definedName name="Status_of_System_Impact_Study___Phase_I_Study">'[5]Choices'!$AC$2:$AC$10</definedName>
    <definedName name="STEAM">'[3]#REF'!$A$1:$S$50</definedName>
    <definedName name="TAC">'[10]Detail'!$B$115</definedName>
    <definedName name="TACCalcOptions">'[15]Lists'!$B$32:$B$34</definedName>
    <definedName name="Technology_SubType">'[5]Choices'!$AV$2:$AV$8</definedName>
    <definedName name="Technology_Type">'[5]Choices'!$AD$2:$AD$19</definedName>
    <definedName name="TRBA">'[10]Detail'!$B$121</definedName>
    <definedName name="wrn.AG." localSheetId="0" hidden="1">{#N/A,#N/A,FALSE,"AG-1";#N/A,#N/A,FALSE,"AG-R";#N/A,#N/A,FALSE,"AG-V";#N/A,#N/A,FALSE,"AG-4";#N/A,#N/A,FALSE,"AG-5";#N/A,#N/A,FALSE,"AG-6";#N/A,#N/A,FALSE,"AG-7"}</definedName>
    <definedName name="wrn.AG." hidden="1">{#N/A,#N/A,FALSE,"AG-1";#N/A,#N/A,FALSE,"AG-R";#N/A,#N/A,FALSE,"AG-V";#N/A,#N/A,FALSE,"AG-4";#N/A,#N/A,FALSE,"AG-5";#N/A,#N/A,FALSE,"AG-6";#N/A,#N/A,FALSE,"AG-7"}</definedName>
    <definedName name="wrn.AGa." localSheetId="0"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0"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0"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0"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localSheetId="0" hidden="1">{#N/A,#N/A,FALSE,"Summary";#N/A,#N/A,FALSE,"Tariff G-CSP &amp; G-SUR";#N/A,#N/A,FALSE,"Amortization Calculations";#N/A,#N/A,FALSE,"Contracted Volumes";#N/A,#N/A,FALSE,"Reservation"}</definedName>
    <definedName name="wrn.G_CSP_REPORT." hidden="1">{#N/A,#N/A,FALSE,"Summary";#N/A,#N/A,FALSE,"Tariff G-CSP &amp; G-SUR";#N/A,#N/A,FALSE,"Amortization Calculations";#N/A,#N/A,FALSE,"Contracted Volumes";#N/A,#N/A,FALSE,"Reservation"}</definedName>
    <definedName name="wrn.ND." localSheetId="0"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Print._.Out." localSheetId="0"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localSheetId="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0"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localSheetId="0"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schedules." localSheetId="0"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s>
  <calcPr calcMode="autoNoTabl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<sst xmlns="http://schemas.openxmlformats.org/spreadsheetml/2006/main" count="954" uniqueCount="332">
  <si>
    <t>Proceeding</t>
  </si>
  <si>
    <t>Filing Description</t>
  </si>
  <si>
    <t>Revenue Recovery Mechanism</t>
  </si>
  <si>
    <t>Safety Affordability Reliability Proceedings</t>
  </si>
  <si>
    <t>Generation</t>
  </si>
  <si>
    <t>Authority for Revenue Requirement</t>
  </si>
  <si>
    <t>Distribution</t>
  </si>
  <si>
    <t xml:space="preserve">   Subtotal Safety Affordability Reliability</t>
  </si>
  <si>
    <t>Public Policy Proceedings</t>
  </si>
  <si>
    <t xml:space="preserve">   Subtotal Public Policy </t>
  </si>
  <si>
    <t>Non-CPUC Jurisdictional Proceedings</t>
  </si>
  <si>
    <t>Transmission</t>
  </si>
  <si>
    <t xml:space="preserve">   Subtotal Non-CPUC Jurisidictional</t>
  </si>
  <si>
    <t>Pending Application(s), Not Yet Approved</t>
  </si>
  <si>
    <t>NSGC</t>
  </si>
  <si>
    <t>Public Purpose Program</t>
  </si>
  <si>
    <t>NDC</t>
  </si>
  <si>
    <t>DWR BC</t>
  </si>
  <si>
    <t>Revenue</t>
  </si>
  <si>
    <t>Non-CARE</t>
  </si>
  <si>
    <t>CARE</t>
  </si>
  <si>
    <t>Total Authorized Revenue</t>
  </si>
  <si>
    <t>Total Pending, Filed but not Approved</t>
  </si>
  <si>
    <t>Proposed Revenue Recovery Mechanism</t>
  </si>
  <si>
    <t>Approved Application(s), Implemented Since Jan 1 or To Be Implemented</t>
  </si>
  <si>
    <t>Total Approved, Implemented Since Jan 1 or To Be Implemented</t>
  </si>
  <si>
    <t>Current Revenue Requirement ($000):</t>
  </si>
  <si>
    <t>Existing or New Item (if existing, use delta from prior for rate impact)</t>
  </si>
  <si>
    <t>Change in Projected Authorized  Revenue Requirement ($000) for Rate Impact - Breakout by Year (if cell is shaded grey, rate impact is not presently determinable)</t>
  </si>
  <si>
    <t>Notes:</t>
  </si>
  <si>
    <t>Pension Contribution</t>
  </si>
  <si>
    <t>Green Tariff Shared Renewables</t>
  </si>
  <si>
    <t>CTC</t>
  </si>
  <si>
    <t>Cost of Capital</t>
  </si>
  <si>
    <t>Diablo Canyon Retirement</t>
  </si>
  <si>
    <t>Nuclear Decommissioning (NDCTP)</t>
  </si>
  <si>
    <t>Department of Energy Litigation Proceeds</t>
  </si>
  <si>
    <t>D. 17-05-013</t>
  </si>
  <si>
    <t>SGIP</t>
  </si>
  <si>
    <t>AB 32: Cap &amp; Trade/GHG (Electric Procurement)</t>
  </si>
  <si>
    <t>Alternative Fuel Vehicle - SB 350 Application</t>
  </si>
  <si>
    <t>CARE Administration</t>
  </si>
  <si>
    <t>CPUC Fee</t>
  </si>
  <si>
    <t>EPIC (Electric Program Investment Charge)</t>
  </si>
  <si>
    <t>EV Infrastructure Program</t>
  </si>
  <si>
    <t>EV Pilot for Schools and Parks</t>
  </si>
  <si>
    <t xml:space="preserve">ESA (Energy Savings Assistance) </t>
  </si>
  <si>
    <t>Tree Mortality</t>
  </si>
  <si>
    <t>Residential Rate Reform Memorandum Account (RRRMA)</t>
  </si>
  <si>
    <t>Demand Response</t>
  </si>
  <si>
    <t>Demand Response Auction Mechanism</t>
  </si>
  <si>
    <t>Integrated Demand Side Management (IDSM)</t>
  </si>
  <si>
    <t>DWR Franchise Fees</t>
  </si>
  <si>
    <t>TACBAA</t>
  </si>
  <si>
    <t>TRBAA</t>
  </si>
  <si>
    <t>RSBA</t>
  </si>
  <si>
    <t>EUCRA</t>
  </si>
  <si>
    <t>Preliminary Statement ET</t>
  </si>
  <si>
    <t>Preliminary Statement S</t>
  </si>
  <si>
    <t>ERRA</t>
  </si>
  <si>
    <t>2018 CEMA</t>
  </si>
  <si>
    <t xml:space="preserve">Demand Response </t>
  </si>
  <si>
    <t>ESPI (CEEIA)</t>
  </si>
  <si>
    <t>Residential Rate Reform Memorandum Account</t>
  </si>
  <si>
    <t>DWR</t>
  </si>
  <si>
    <t>ESA (Energy Savings Assistance)</t>
  </si>
  <si>
    <t>Energy Efficiency/PEERAM</t>
  </si>
  <si>
    <t>Energy Efficiency/PPPRAM</t>
  </si>
  <si>
    <t>FERABA *</t>
  </si>
  <si>
    <t>DREBA (Incentives and Operations subaccounts) *</t>
  </si>
  <si>
    <t>MHPBA *</t>
  </si>
  <si>
    <t>MEBA *</t>
  </si>
  <si>
    <t>SGMA (Compressed Air Energy Storage) *</t>
  </si>
  <si>
    <t>LCPERMA *</t>
  </si>
  <si>
    <t>PEERAM *</t>
  </si>
  <si>
    <t>DWR -- Power Charge (PCCBA) *</t>
  </si>
  <si>
    <t>PPPRAM *</t>
  </si>
  <si>
    <t>EV Infrastructure Program/TEBA *</t>
  </si>
  <si>
    <t>CTC/MTCBA *</t>
  </si>
  <si>
    <t>Cost Allocation Mechanism</t>
  </si>
  <si>
    <t>Cost Allocation Mechanism/NSGBA *</t>
  </si>
  <si>
    <t>ERBBA *</t>
  </si>
  <si>
    <t>Nuclear Decommissioning (NDCTP) *</t>
  </si>
  <si>
    <t>EPIC (Electric Program Investment Charge) *</t>
  </si>
  <si>
    <t>CARE Administration *</t>
  </si>
  <si>
    <t>Hazardous Substance Materials (HSM) *</t>
  </si>
  <si>
    <t>NTBA *</t>
  </si>
  <si>
    <t>Preliminary Statement  CZ</t>
  </si>
  <si>
    <t>Preliminary Statement  CP</t>
  </si>
  <si>
    <t>Preliminary Statement  DT</t>
  </si>
  <si>
    <t>Preliminary Statement  CQ</t>
  </si>
  <si>
    <t>Preliminary Statement  FS</t>
  </si>
  <si>
    <t>Preliminary Statement  DB</t>
  </si>
  <si>
    <t>Preliminary Statement  P</t>
  </si>
  <si>
    <t>Preliminary Statement  DX</t>
  </si>
  <si>
    <t>Preliminary Statement  EC</t>
  </si>
  <si>
    <t>Preliminary Statement  GH</t>
  </si>
  <si>
    <t>Preliminary Statement  GJ</t>
  </si>
  <si>
    <t>Preliminary Statement  FD</t>
  </si>
  <si>
    <t>Preliminary Statement  EZ</t>
  </si>
  <si>
    <t>Preliminary Statement  DA</t>
  </si>
  <si>
    <t>Preliminary Statement  EF</t>
  </si>
  <si>
    <t>Preliminary Statement  HH</t>
  </si>
  <si>
    <t>Preliminary Statement  M</t>
  </si>
  <si>
    <t>Preliminary Statement  FY</t>
  </si>
  <si>
    <t xml:space="preserve">Balancing Account </t>
  </si>
  <si>
    <t>New</t>
  </si>
  <si>
    <t>Existing</t>
  </si>
  <si>
    <t>ECRA</t>
  </si>
  <si>
    <t>Transmission Balancing Accounts</t>
  </si>
  <si>
    <t>GHG Revenue</t>
  </si>
  <si>
    <t>Total</t>
  </si>
  <si>
    <t>Authorized + Pending</t>
  </si>
  <si>
    <t>FERC BAs</t>
  </si>
  <si>
    <t>Y</t>
  </si>
  <si>
    <t>General Rate Case</t>
  </si>
  <si>
    <t>General Rate Case - DRAM*</t>
  </si>
  <si>
    <t>TO</t>
  </si>
  <si>
    <t>Current Revenue Requirement Effective:</t>
  </si>
  <si>
    <t>Include in Impact</t>
  </si>
  <si>
    <t>TO - Formula Rate</t>
  </si>
  <si>
    <t>CPUC Code 6350-6354</t>
  </si>
  <si>
    <t>N</t>
  </si>
  <si>
    <t>Authorized</t>
  </si>
  <si>
    <t>Basis of Revenue Requirement Forecast: Application Amended Application, Ammended Testimony, Proposed Settlement Agreement, Proposed Decision</t>
  </si>
  <si>
    <t>Customer Data Access - Click-Through</t>
  </si>
  <si>
    <t>A.18-11-015</t>
  </si>
  <si>
    <t>Proceeding/Filing</t>
  </si>
  <si>
    <t>PCIA</t>
  </si>
  <si>
    <t>Section 851 Application to Sell The SF General Office Complex</t>
  </si>
  <si>
    <t>Res. M-4841</t>
  </si>
  <si>
    <t>D.20-12-005</t>
  </si>
  <si>
    <t>Balancing Accounts</t>
  </si>
  <si>
    <t>School Energy Efficiency Stimulus Program</t>
  </si>
  <si>
    <t>Preliminary Statement  DG</t>
  </si>
  <si>
    <t>Tree Mortality*</t>
  </si>
  <si>
    <t>March 1</t>
  </si>
  <si>
    <t>GRC Undercollection</t>
  </si>
  <si>
    <t>Risk Transfer Balancing Account*</t>
  </si>
  <si>
    <t>AB 841 School Energy Efficiency Stimulus Program</t>
  </si>
  <si>
    <t>Alternative Fuel Vehicle - SB 350 Application (aka Transportation Electrification)</t>
  </si>
  <si>
    <t>Wildfire Mitigation Balancing Account (WMBA)</t>
  </si>
  <si>
    <t>Accumulated Deferred Income Taxes</t>
  </si>
  <si>
    <t>2023 GRC</t>
  </si>
  <si>
    <r>
      <t xml:space="preserve">AB 32: Cap &amp; Trade/GHG </t>
    </r>
    <r>
      <rPr>
        <sz val="11"/>
        <color rgb="FF0070C0"/>
        <rFont val="Calibri"/>
        <family val="2"/>
      </rPr>
      <t>(ERRA Forecast)</t>
    </r>
  </si>
  <si>
    <r>
      <t>Tree Mortality</t>
    </r>
    <r>
      <rPr>
        <sz val="11"/>
        <color rgb="FF0070C0"/>
        <rFont val="Calibri"/>
        <family val="2"/>
      </rPr>
      <t xml:space="preserve"> (ERRA Forecast)</t>
    </r>
  </si>
  <si>
    <t>A.21-06-021</t>
  </si>
  <si>
    <t>POR Securitization</t>
  </si>
  <si>
    <t>Emergency Reliability OIR</t>
  </si>
  <si>
    <t>Accumulated Deferred Tax Adjustment</t>
  </si>
  <si>
    <t>Revised Testimony filed 11-13-2020</t>
  </si>
  <si>
    <t>California Hub for EE Financing</t>
  </si>
  <si>
    <t>2021 Wildfire Mitigation and Catastrophic Events</t>
  </si>
  <si>
    <t>A.21-09-008</t>
  </si>
  <si>
    <t>Wildfire Fund Charge (formerly known as DWR Bond)</t>
  </si>
  <si>
    <t>D.21-08-027</t>
  </si>
  <si>
    <t>DWR Bond Charge Refund</t>
  </si>
  <si>
    <t>D.21-12-001</t>
  </si>
  <si>
    <t>2022 RF&amp;U</t>
  </si>
  <si>
    <t>IRPCMA*</t>
  </si>
  <si>
    <t>VMBA</t>
  </si>
  <si>
    <t>WMBA</t>
  </si>
  <si>
    <t>20-06-003, AL 6001-E</t>
  </si>
  <si>
    <t xml:space="preserve">CEEIA </t>
  </si>
  <si>
    <t>WHC</t>
  </si>
  <si>
    <t>D.18-01-022</t>
  </si>
  <si>
    <t>D.21-09-003</t>
  </si>
  <si>
    <t>D.21-12-006</t>
  </si>
  <si>
    <t>Electric Preliminary Statement Part HJ</t>
  </si>
  <si>
    <t>D.20-01-021, AL 5857-E</t>
  </si>
  <si>
    <t>D.18-01-024, AL 5222-E</t>
  </si>
  <si>
    <t>D.21-06-015</t>
  </si>
  <si>
    <t>Vegetation Management Balancing Account (VMBA)</t>
  </si>
  <si>
    <t>BioMat</t>
  </si>
  <si>
    <t>BioMat*</t>
  </si>
  <si>
    <t>Non-Vintaged PCIA</t>
  </si>
  <si>
    <t>DAC-GT</t>
  </si>
  <si>
    <t>DWR Refund</t>
  </si>
  <si>
    <t>Residential Uncollectibles Balancing Account (RUBA)*</t>
  </si>
  <si>
    <t>Authorized Revenue Requirement</t>
  </si>
  <si>
    <t>Summer Reliability OIR</t>
  </si>
  <si>
    <t>RTBA</t>
  </si>
  <si>
    <t>A.22-05-002</t>
  </si>
  <si>
    <t>D.21-03-056, D.21-12-015</t>
  </si>
  <si>
    <t>D.22-03-011</t>
  </si>
  <si>
    <t>D.21-12-011</t>
  </si>
  <si>
    <t>Distribution (Wildfire)</t>
  </si>
  <si>
    <t>VMBA (Distribution - Wildfire)</t>
  </si>
  <si>
    <t>Vegetation Management Balancing Account (VMBA) (Distribution - Wildfire)</t>
  </si>
  <si>
    <t>General Rate Case (Distribution - Wildfire)</t>
  </si>
  <si>
    <t>2023 GRC Phase I Track 2</t>
  </si>
  <si>
    <t>AB 1054 Securitization - FO 1</t>
  </si>
  <si>
    <t>AB 1054 Securitization - FO 2</t>
  </si>
  <si>
    <t>Market Transformation Authority (MTA)</t>
  </si>
  <si>
    <t>January 1, 2023</t>
  </si>
  <si>
    <t>Annual Period 2023</t>
  </si>
  <si>
    <t>2023 Authorized Revenue Requirement ($000)</t>
  </si>
  <si>
    <t>2023 Proposed Revenue Requirement ($000)</t>
  </si>
  <si>
    <t>2022 WMCE</t>
  </si>
  <si>
    <t>6805-E</t>
  </si>
  <si>
    <t>6863-E-A</t>
  </si>
  <si>
    <t>January 1, 2023 Rate Change (AL 6805-E) trued up the balancing accounts in the AET and implemented various authorized RRQs.</t>
  </si>
  <si>
    <t>March 1, 2023 Rate Change (AL 6863-E-A) implemented the TACBAA, 2020 WMCE, 2023 GRC Wildfire Insurance, and Demand Response Auction Mechanism decisions.</t>
  </si>
  <si>
    <t>Pension Contribution *</t>
  </si>
  <si>
    <t>2020 WMCE</t>
  </si>
  <si>
    <t>Non-Vintaged PCIA *</t>
  </si>
  <si>
    <t>WNDRR *</t>
  </si>
  <si>
    <t>MGBA *</t>
  </si>
  <si>
    <t>California Hub for Energy Efficiency Financing (CHEEF)</t>
  </si>
  <si>
    <t>Market Transformation Administrator</t>
  </si>
  <si>
    <t>2023 GRC Self-Insurance</t>
  </si>
  <si>
    <t>December Reply Briefs</t>
  </si>
  <si>
    <t>Application, Table 13-5</t>
  </si>
  <si>
    <t>A.22-12-009</t>
  </si>
  <si>
    <t>PABA/PUBA *</t>
  </si>
  <si>
    <t>VAMOMA *</t>
  </si>
  <si>
    <t>D.20-12-005, AL 6389-E</t>
  </si>
  <si>
    <t>AL 6492-E-B</t>
  </si>
  <si>
    <t>D.22-12-044</t>
  </si>
  <si>
    <t>D.22-12-031</t>
  </si>
  <si>
    <t>D.20-12-005, AL 6423-E</t>
  </si>
  <si>
    <t>D. 20-12-005, AL 6661-E</t>
  </si>
  <si>
    <t>D. 20-12-005, D.21-06-030, D.22-08-004</t>
  </si>
  <si>
    <t>AL 6513-E</t>
  </si>
  <si>
    <t>D.20-06-003, AL 6001-E</t>
  </si>
  <si>
    <t>D.21-08-006, AL 5857-E</t>
  </si>
  <si>
    <t>D.22-12-009</t>
  </si>
  <si>
    <t>AL 6385-E-A</t>
  </si>
  <si>
    <t>Preliminary Statement  IT</t>
  </si>
  <si>
    <t>D.20-08-042</t>
  </si>
  <si>
    <t xml:space="preserve"> D.18-05-041, D.21-05-031, AL 6385-E-A</t>
  </si>
  <si>
    <t>D.1-12-021, AL 6747-E</t>
  </si>
  <si>
    <t>D.19-11-017, AL 5698-E</t>
  </si>
  <si>
    <t>Preliminary Statement  JH</t>
  </si>
  <si>
    <t>AL 6505-E</t>
  </si>
  <si>
    <t>D.23-02-017</t>
  </si>
  <si>
    <t>D.23-01-005</t>
  </si>
  <si>
    <t>D.23-01-006</t>
  </si>
  <si>
    <t>ER22-2986-000</t>
  </si>
  <si>
    <t>ER23-595-000</t>
  </si>
  <si>
    <t>D.21-06-030, D.21-05-015</t>
  </si>
  <si>
    <t>D.21-06-030, D.21-05-015, AL 6819-E</t>
  </si>
  <si>
    <t>D.22-08-004, D.21-05-015</t>
  </si>
  <si>
    <t>D.22-08-004, D.21-05-015, AL 6820-E</t>
  </si>
  <si>
    <t>D.22-12-054</t>
  </si>
  <si>
    <t>Proposed Decision. Rev reqs grossed up with 2022 RF&amp;U (factor in cell B156)</t>
  </si>
  <si>
    <t>2021 RF&amp;U</t>
  </si>
  <si>
    <t>D.21-05-015, D.21-04-030</t>
  </si>
  <si>
    <t>2022 WMCE Interim Rate Relief</t>
  </si>
  <si>
    <t>ERRA *</t>
  </si>
  <si>
    <t xml:space="preserve">Summary of Selected Data </t>
  </si>
  <si>
    <t xml:space="preserve"> Requirement</t>
  </si>
  <si>
    <t>$000</t>
  </si>
  <si>
    <t>Current total system-level revenue requirement that is used for defining the reporting threshold:</t>
  </si>
  <si>
    <t>A</t>
  </si>
  <si>
    <t>One-percent reporting threshold</t>
  </si>
  <si>
    <t>List of currently open proceedings that exceed the threshold for use of the affordability metrics (proceedings shaded gray filed prior to D.22-08-023):</t>
  </si>
  <si>
    <t>B</t>
  </si>
  <si>
    <t>C</t>
  </si>
  <si>
    <t>D</t>
  </si>
  <si>
    <t>List of currently open proceedings for which affordability metrics have been filed:</t>
  </si>
  <si>
    <t>Note:  Ordered in ACR Scoping Memo and Ruling filed October 1, 2021</t>
  </si>
  <si>
    <t>List of currently open proceedings that do not exceed the threshold for use of the affordability metrics (proceedings shaded gray filed prior to D.22-08-023):</t>
  </si>
  <si>
    <t>Total system-level revenue requirement if all pending revenue were granted in full:
requests were granted in full</t>
  </si>
  <si>
    <t>YE 2023</t>
  </si>
  <si>
    <t>YE 2024</t>
  </si>
  <si>
    <t>YE 2025</t>
  </si>
  <si>
    <t>Bundled residential average rate (RAR) if all pending revenue were granted in full (from Cost and Rate Tracker (CRT) as submitted by utility):</t>
  </si>
  <si>
    <t>cents/kWh</t>
  </si>
  <si>
    <t>Bundled residential average monthly bill corresponding to RAR above for typical customer in climate zone X using 500 kWh (from CRT as submitted by utility):</t>
  </si>
  <si>
    <t>YE 2026</t>
  </si>
  <si>
    <t>E</t>
  </si>
  <si>
    <t>D.21-12-011, AL 6762-3</t>
  </si>
  <si>
    <t>RTBA - Excess Liability Insurance in 2022</t>
  </si>
  <si>
    <t>AL 6867-E</t>
  </si>
  <si>
    <t>Summer Reliability Market Access Program</t>
  </si>
  <si>
    <t>AL 6934-E</t>
  </si>
  <si>
    <t>Includes partial settlement (January 2023)</t>
  </si>
  <si>
    <t>2024 ERRA Forecast</t>
  </si>
  <si>
    <t>Application, Table 18-1</t>
  </si>
  <si>
    <t>Electric Vehicle Charging 2</t>
  </si>
  <si>
    <t>Note: While this proceeding's revenue requirement does not exceed the threshold, affordability metrics were filed.</t>
  </si>
  <si>
    <t>WMCE Interim Rate Relief</t>
  </si>
  <si>
    <t>WEMA</t>
  </si>
  <si>
    <t>Excess Tax</t>
  </si>
  <si>
    <t>FERC Energy Crisis Refund</t>
  </si>
  <si>
    <t>January 1, 2022 Rate Change (AL 6408-E-C) trued up the balancing accounts in the partial AET (excludes 2022 ERRA and other generation RRQs) and implemented various authorized RRQs.</t>
  </si>
  <si>
    <t>March 1, 2022 Rate Change (AL 6509-E) implemented the 2022 ERRA decision.</t>
  </si>
  <si>
    <t>June 1, 2022 Rate Change (AL 6603-E-A) implemented the 2020 GRC Phase 2 decision and various authorized RRQs.</t>
  </si>
  <si>
    <t>September 1, 2022 Rate Change (AL 6689-E) implemented the second tranche of SB 901 rate neutral securitization.</t>
  </si>
  <si>
    <t>January 1, 2022</t>
  </si>
  <si>
    <t>6408-E-C</t>
  </si>
  <si>
    <t>D.09-09-020, AL 3915-G/5195-E</t>
  </si>
  <si>
    <t>D.22-02-002</t>
  </si>
  <si>
    <t>D.20-10-026</t>
  </si>
  <si>
    <t xml:space="preserve">D.19-12-056 / D.20-05-053 / Advice 5887-E </t>
  </si>
  <si>
    <t>D.20-12-005, AL 6210-E</t>
  </si>
  <si>
    <t>D. 20-12-005, AL 6357-E</t>
  </si>
  <si>
    <t>D. 20-12-005, AL 6357-E, AL 6390-E</t>
  </si>
  <si>
    <t>D. 20-12-005, AL 6062-E, AL 6389-E</t>
  </si>
  <si>
    <t>D.21-06-030, AL 6251-E, AL 6390-E</t>
  </si>
  <si>
    <t>D.21-03-056</t>
  </si>
  <si>
    <t>D.21-10-022, AL 6407-E</t>
  </si>
  <si>
    <t>D. 20-12-038</t>
  </si>
  <si>
    <t>D.18-01-024, D.18-05-040</t>
  </si>
  <si>
    <t>D. 17-12-003</t>
  </si>
  <si>
    <t>D.14-10-046</t>
  </si>
  <si>
    <t>D.18-01-008, D.18-10-052, D.20-08-042</t>
  </si>
  <si>
    <t xml:space="preserve"> D.18-05-041</t>
  </si>
  <si>
    <t>AL 5742-E, D. 18-05-041</t>
  </si>
  <si>
    <t>D.19-07-009</t>
  </si>
  <si>
    <t xml:space="preserve">D.19-11-017 </t>
  </si>
  <si>
    <t>D.21-01-004, AL 6070-E</t>
  </si>
  <si>
    <t>ER19-13-000</t>
  </si>
  <si>
    <t>ER19-520-000</t>
  </si>
  <si>
    <t>ER21-2980-000</t>
  </si>
  <si>
    <t>June 1</t>
  </si>
  <si>
    <t>September 1</t>
  </si>
  <si>
    <t>6509-E-A</t>
  </si>
  <si>
    <t>6603-E-A</t>
  </si>
  <si>
    <t>6689-E</t>
  </si>
  <si>
    <t>AL 4579-G/6513-E</t>
  </si>
  <si>
    <t>D. 20-12-005</t>
  </si>
  <si>
    <t xml:space="preserve"> D.18-05-041, AL 4521-G-A/6385-E-A</t>
  </si>
  <si>
    <t>AL 5742-E, D. 18-05-041,  AL 4521-G-A/6385-E-A</t>
  </si>
  <si>
    <t>D.21-01-004, AL 6070-E, AL 4521-G-A/6385-E-A</t>
  </si>
  <si>
    <t>D.22-02-002, AL 6308-E</t>
  </si>
  <si>
    <t>D.21-11-002</t>
  </si>
  <si>
    <t>FERC Docket No. EL00-05-000</t>
  </si>
  <si>
    <t>Reporting Date: June 1, 2023</t>
  </si>
  <si>
    <t>Settlement Agreement - January 2023</t>
  </si>
  <si>
    <t>A.23-05-012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</si>
</sst>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
    <numFmt numFmtId="166" formatCode="#,##0."/>
    <numFmt numFmtId="167" formatCode="&quot;$&quot;#."/>
    <numFmt numFmtId="168" formatCode="0.00_)"/>
    <numFmt numFmtId="169" formatCode="#,##0.00&quot; $&quot;;\-#,##0.00&quot; $&quot;"/>
    <numFmt numFmtId="170" formatCode="m\-d\-yy"/>
    <numFmt numFmtId="171" formatCode="_(* #,##0_);_(* \(#,##0\);_(* &quot;-&quot;??_);_(@_)"/>
    <numFmt numFmtId="172" formatCode="_(&quot;$&quot;* #,##0_);_(&quot;$&quot;* \(#,##0\);_(&quot;$&quot;* &quot;-&quot;??_);_(@_)"/>
    <numFmt numFmtId="173" formatCode="0.0"/>
    <numFmt numFmtId="174" formatCode="0.0000000000"/>
    <numFmt numFmtId="175" formatCode="_-* #,##0.0_-;\-* #,##0.0_-;_-* &quot;-&quot;??_-;_-@_-"/>
    <numFmt numFmtId="176" formatCode="0.000000"/>
    <numFmt numFmtId="177" formatCode="&quot;$&quot;#,##0.00"/>
  </numFmts>
  <fonts count="23">
    <font>
      <sz val="11"/>
      <color theme="1"/>
      <name val="Calibri"/>
      <family val="2"/>
      <scheme val="minor"/>
    </font>
    <font>
      <sz val="10"/>
      <color theme="1"/>
      <name val="Arial"/>
      <family val="2"/>
    </font>
    <font>
      <b/>
      <sz val="11"/>
      <color theme="1"/>
      <name val="Calibri"/>
      <family val="2"/>
      <scheme val="minor"/>
    </font>
    <font>
      <sz val="12"/>
      <color theme="1"/>
      <name val="Calibri"/>
      <family val="2"/>
      <scheme val="minor"/>
    </font>
    <font>
      <sz val="10"/>
      <name val="Arial"/>
      <family val="2"/>
    </font>
    <font>
      <b/>
      <sz val="10"/>
      <name val="Arial"/>
      <family val="2"/>
    </font>
    <font>
      <sz val="10"/>
      <name val="MS Sans Serif"/>
      <family val="2"/>
    </font>
    <font>
      <sz val="1"/>
      <color indexed="8"/>
      <name val="Courier"/>
      <family val="3"/>
    </font>
    <font>
      <sz val="8"/>
      <name val="Arial"/>
      <family val="2"/>
    </font>
    <font>
      <b/>
      <u val="single"/>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1"/>
      <name val="Calibri"/>
      <family val="2"/>
      <scheme val="minor"/>
    </font>
    <font>
      <b/>
      <sz val="11"/>
      <name val="Calibri"/>
      <family val="2"/>
      <scheme val="minor"/>
    </font>
    <font>
      <b/>
      <sz val="11"/>
      <color rgb="FF3333FF"/>
      <name val="Calibri"/>
      <family val="2"/>
      <scheme val="minor"/>
    </font>
    <font>
      <u val="single"/>
      <sz val="11"/>
      <color theme="1"/>
      <name val="Calibri"/>
      <family val="2"/>
      <scheme val="minor"/>
    </font>
    <font>
      <sz val="10"/>
      <name val="Geneva"/>
      <family val="2"/>
    </font>
    <font>
      <sz val="11"/>
      <name val="??"/>
      <family val="3"/>
      <charset val="129"/>
    </font>
    <font>
      <u val="singleAccounting"/>
      <sz val="11"/>
      <color theme="1"/>
      <name val="Calibri"/>
      <family val="2"/>
      <scheme val="minor"/>
    </font>
    <font>
      <sz val="11"/>
      <color rgb="FF0070C0"/>
      <name val="Calibri"/>
      <family val="2"/>
    </font>
    <font>
      <sz val="11"/>
      <color rgb="FFFF0000"/>
      <name val="Calibri"/>
      <family val="2"/>
      <scheme val="minor"/>
    </font>
  </fonts>
  <fills count="7">
    <fill>
      <patternFill/>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2" tint="-0.09994"/>
        <bgColor indexed="64"/>
      </patternFill>
    </fill>
  </fills>
  <borders count="10">
    <border>
      <left/>
      <right/>
      <top/>
      <bottom/>
      <diagonal/>
    </border>
    <border>
      <left style="double">
        <color auto="1"/>
      </left>
      <right/>
      <top/>
      <bottom style="hair">
        <color auto="1"/>
      </bottom>
    </border>
    <border>
      <left style="double">
        <color auto="1"/>
      </left>
      <right style="double">
        <color auto="1"/>
      </right>
      <top style="double">
        <color auto="1"/>
      </top>
      <bottom style="double">
        <color auto="1"/>
      </bottom>
    </border>
    <border>
      <left style="thin">
        <color auto="1"/>
      </left>
      <right style="thin">
        <color auto="1"/>
      </right>
      <top style="thin">
        <color auto="1"/>
      </top>
      <bottom style="thin">
        <color auto="1"/>
      </bottom>
    </border>
    <border>
      <left/>
      <right/>
      <top style="double">
        <color auto="1"/>
      </top>
      <bottom/>
    </border>
    <border>
      <left/>
      <right/>
      <top style="thin">
        <color auto="1"/>
      </top>
      <bottom style="thin">
        <color auto="1"/>
      </bottom>
    </border>
    <border>
      <left/>
      <right/>
      <top/>
      <bottom style="thin">
        <color auto="1"/>
      </bottom>
    </border>
    <border>
      <left/>
      <right/>
      <top style="thin">
        <color auto="1"/>
      </top>
      <bottom style="double">
        <color auto="1"/>
      </bottom>
    </border>
    <border>
      <left style="thin">
        <color auto="1"/>
      </left>
      <right/>
      <top style="thin">
        <color auto="1"/>
      </top>
      <bottom style="thin">
        <color auto="1"/>
      </bottom>
    </border>
    <border>
      <left/>
      <right style="thin">
        <color auto="1"/>
      </right>
      <top style="thin">
        <color auto="1"/>
      </top>
      <bottom style="thin">
        <color auto="1"/>
      </bottom>
    </border>
  </borders>
  <cellStyleXfs count="7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4" fillId="0" borderId="0">
      <alignment/>
      <protection/>
    </xf>
    <xf numFmtId="170" fontId="5" fillId="2" borderId="1">
      <alignment horizontal="center" vertical="center"/>
      <protection/>
    </xf>
    <xf numFmtId="43" fontId="4" fillId="0" borderId="0" applyFont="0" applyFill="0" applyBorder="0" applyAlignment="0" applyProtection="0"/>
    <xf numFmtId="166" fontId="7" fillId="0" borderId="0">
      <alignment/>
      <protection locked="0"/>
    </xf>
    <xf numFmtId="44" fontId="4" fillId="0" borderId="0" applyFont="0" applyFill="0" applyBorder="0" applyAlignment="0" applyProtection="0"/>
    <xf numFmtId="44" fontId="4" fillId="0" borderId="0" applyFont="0" applyFill="0" applyBorder="0" applyAlignment="0" applyProtection="0"/>
    <xf numFmtId="167" fontId="7" fillId="0" borderId="0">
      <alignment/>
      <protection locked="0"/>
    </xf>
    <xf numFmtId="0" fontId="7" fillId="0" borderId="0">
      <alignment/>
      <protection locked="0"/>
    </xf>
    <xf numFmtId="165" fontId="7" fillId="0" borderId="0">
      <alignment/>
      <protection locked="0"/>
    </xf>
    <xf numFmtId="0" fontId="8" fillId="3" borderId="0" applyNumberFormat="0" applyBorder="0" applyAlignment="0" applyProtection="0"/>
    <xf numFmtId="0" fontId="9" fillId="0" borderId="0" applyNumberFormat="0" applyFill="0" applyBorder="0" applyAlignment="0" applyProtection="0"/>
    <xf numFmtId="0" fontId="7" fillId="0" borderId="0">
      <alignment/>
      <protection locked="0"/>
    </xf>
    <xf numFmtId="0" fontId="7" fillId="0" borderId="0">
      <alignment/>
      <protection locked="0"/>
    </xf>
    <xf numFmtId="169" fontId="4" fillId="0" borderId="0">
      <alignment/>
      <protection locked="0"/>
    </xf>
    <xf numFmtId="169" fontId="4" fillId="0" borderId="0">
      <alignment/>
      <protection locked="0"/>
    </xf>
    <xf numFmtId="0" fontId="10" fillId="0" borderId="2" applyNumberFormat="0" applyFill="0" applyAlignment="0" applyProtection="0"/>
    <xf numFmtId="0" fontId="8" fillId="4" borderId="3" applyNumberFormat="0" applyBorder="0" applyAlignment="0" applyProtection="0"/>
    <xf numFmtId="37" fontId="11" fillId="0" borderId="0">
      <alignment/>
      <protection/>
    </xf>
    <xf numFmtId="168" fontId="12" fillId="0" borderId="0">
      <alignment/>
      <protection/>
    </xf>
    <xf numFmtId="0" fontId="4" fillId="0" borderId="0">
      <alignment/>
      <protection/>
    </xf>
    <xf numFmtId="0" fontId="4" fillId="0" borderId="0">
      <alignment/>
      <protection/>
    </xf>
    <xf numFmtId="9"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 fillId="0" borderId="4">
      <alignment/>
      <protection locked="0"/>
    </xf>
    <xf numFmtId="0" fontId="8" fillId="5" borderId="0" applyNumberFormat="0" applyBorder="0" applyAlignment="0" applyProtection="0"/>
    <xf numFmtId="37" fontId="8" fillId="0" borderId="0">
      <alignment/>
      <protection/>
    </xf>
    <xf numFmtId="0" fontId="8" fillId="5" borderId="0" applyNumberFormat="0" applyBorder="0" applyAlignment="0" applyProtection="0"/>
    <xf numFmtId="3" fontId="13" fillId="0" borderId="2" applyProtection="0">
      <alignment/>
    </xf>
    <xf numFmtId="0" fontId="4" fillId="0" borderId="0">
      <alignment/>
      <protection/>
    </xf>
    <xf numFmtId="0" fontId="6" fillId="0" borderId="0">
      <alignment/>
      <protection/>
    </xf>
    <xf numFmtId="9" fontId="6" fillId="0" borderId="0" applyFont="0" applyFill="0" applyBorder="0" applyAlignment="0" applyProtection="0"/>
    <xf numFmtId="0" fontId="4" fillId="0" borderId="0">
      <alignment/>
      <protection/>
    </xf>
    <xf numFmtId="43" fontId="4" fillId="0" borderId="0" applyFont="0" applyFill="0" applyBorder="0" applyAlignment="0" applyProtection="0"/>
    <xf numFmtId="0" fontId="4" fillId="0" borderId="0">
      <alignment/>
      <protection/>
    </xf>
    <xf numFmtId="0" fontId="0" fillId="0" borderId="0">
      <alignment/>
      <protection/>
    </xf>
    <xf numFmtId="0" fontId="4" fillId="0" borderId="0">
      <alignment/>
      <protection/>
    </xf>
    <xf numFmtId="0" fontId="4" fillId="0" borderId="0">
      <alignment/>
      <protection/>
    </xf>
    <xf numFmtId="0" fontId="4" fillId="0" borderId="0" applyNumberFormat="0" applyFill="0" applyBorder="0" applyAlignment="0" applyProtection="0"/>
    <xf numFmtId="174" fontId="18" fillId="2" borderId="1">
      <alignment horizontal="center" vertical="center"/>
      <protection/>
    </xf>
    <xf numFmtId="6" fontId="19" fillId="0" borderId="0">
      <alignment/>
      <protection locked="0"/>
    </xf>
    <xf numFmtId="175" fontId="4" fillId="0" borderId="0">
      <alignment/>
      <protection locked="0"/>
    </xf>
    <xf numFmtId="0" fontId="4" fillId="0" borderId="0">
      <alignment/>
      <protection/>
    </xf>
    <xf numFmtId="0" fontId="4" fillId="0" borderId="0">
      <alignment/>
      <protection/>
    </xf>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8" fillId="3" borderId="0" applyNumberFormat="0" applyBorder="0" applyAlignment="0" applyProtection="0"/>
    <xf numFmtId="0" fontId="8" fillId="4" borderId="3" applyNumberFormat="0" applyBorder="0" applyAlignment="0" applyProtection="0"/>
    <xf numFmtId="168" fontId="12" fillId="0" borderId="0">
      <alignment/>
      <protection/>
    </xf>
    <xf numFmtId="0" fontId="8" fillId="5" borderId="0" applyNumberFormat="0" applyBorder="0" applyAlignment="0" applyProtection="0"/>
    <xf numFmtId="0" fontId="4" fillId="0" borderId="0">
      <alignment/>
      <protection/>
    </xf>
    <xf numFmtId="174" fontId="18" fillId="2" borderId="1">
      <alignment horizontal="center" vertical="center"/>
      <protection/>
    </xf>
    <xf numFmtId="0" fontId="4" fillId="0" borderId="0">
      <alignment/>
      <protection/>
    </xf>
  </cellStyleXfs>
  <cellXfs count="112">
    <xf numFmtId="0" fontId="0" fillId="0" borderId="0" xfId="0"/>
    <xf numFmtId="0" fontId="0" fillId="0" borderId="5" xfId="0" applyFill="1" applyBorder="1" applyAlignment="1">
      <alignment wrapText="1"/>
    </xf>
    <xf numFmtId="0" fontId="0" fillId="0" borderId="0" xfId="0" applyFill="1" applyBorder="1"/>
    <xf numFmtId="0" fontId="0" fillId="0" borderId="6" xfId="0" applyFill="1" applyBorder="1" applyAlignment="1">
      <alignment wrapText="1"/>
    </xf>
    <xf numFmtId="5" fontId="0" fillId="0" borderId="0" xfId="0" applyNumberFormat="1" applyFill="1" applyBorder="1"/>
    <xf numFmtId="0" fontId="0" fillId="0" borderId="0" xfId="0" applyFont="1" applyFill="1"/>
    <xf numFmtId="0" fontId="14" fillId="0" borderId="0" xfId="0" applyFont="1" applyFill="1"/>
    <xf numFmtId="0" fontId="0" fillId="0" borderId="0" xfId="0" applyFill="1" applyBorder="1" applyAlignment="1">
      <alignment wrapText="1"/>
    </xf>
    <xf numFmtId="5" fontId="15" fillId="0" borderId="0" xfId="0" applyNumberFormat="1" applyFont="1" applyFill="1"/>
    <xf numFmtId="164" fontId="0" fillId="0" borderId="0" xfId="0" applyNumberFormat="1" applyFill="1" applyAlignment="1">
      <alignment horizontal="left"/>
    </xf>
    <xf numFmtId="164" fontId="0" fillId="0" borderId="0" xfId="0" applyNumberFormat="1" applyFill="1"/>
    <xf numFmtId="0" fontId="2" fillId="0" borderId="0" xfId="0" applyFont="1" applyFill="1"/>
    <xf numFmtId="0" fontId="0" fillId="0" borderId="5" xfId="0" applyFill="1" applyBorder="1"/>
    <xf numFmtId="37" fontId="0" fillId="0" borderId="0" xfId="0" applyNumberFormat="1" applyFill="1"/>
    <xf numFmtId="3" fontId="2" fillId="0" borderId="7" xfId="0" applyNumberFormat="1" applyFont="1" applyFill="1" applyBorder="1"/>
    <xf numFmtId="0" fontId="0" fillId="0" borderId="6" xfId="0" applyFill="1" applyBorder="1"/>
    <xf numFmtId="0" fontId="0" fillId="0" borderId="0" xfId="0" applyFill="1" applyBorder="1" applyAlignment="1">
      <alignment/>
    </xf>
    <xf numFmtId="0" fontId="0" fillId="0" borderId="0" xfId="0" applyFill="1" applyAlignment="1">
      <alignment horizontal="left"/>
    </xf>
    <xf numFmtId="0" fontId="16" fillId="0" borderId="0" xfId="0" applyFont="1" applyFill="1"/>
    <xf numFmtId="0" fontId="0" fillId="0" borderId="0" xfId="0" applyFont="1" applyFill="1" applyBorder="1" applyAlignment="1">
      <alignment wrapText="1"/>
    </xf>
    <xf numFmtId="41" fontId="0" fillId="0" borderId="0" xfId="0" applyNumberFormat="1" applyFill="1"/>
    <xf numFmtId="3" fontId="0" fillId="0" borderId="0" xfId="0" applyNumberFormat="1" applyFill="1" applyAlignment="1">
      <alignment horizontal="center"/>
    </xf>
    <xf numFmtId="172" fontId="0" fillId="0" borderId="0" xfId="16" applyNumberFormat="1" applyFont="1" applyFill="1"/>
    <xf numFmtId="49" fontId="0" fillId="0" borderId="0" xfId="0" applyNumberFormat="1" applyFill="1" applyAlignment="1">
      <alignment/>
    </xf>
    <xf numFmtId="0" fontId="0" fillId="0" borderId="6" xfId="0" applyFill="1" applyBorder="1" applyAlignment="1">
      <alignment/>
    </xf>
    <xf numFmtId="0" fontId="0" fillId="0" borderId="0" xfId="0"/>
    <xf numFmtId="43" fontId="0" fillId="0" borderId="0" xfId="18" applyFont="1" applyFill="1"/>
    <xf numFmtId="0" fontId="0" fillId="0" borderId="0" xfId="0" applyFill="1" applyAlignment="1">
      <alignment horizontal="right"/>
    </xf>
    <xf numFmtId="41" fontId="0" fillId="0" borderId="0" xfId="18" applyNumberFormat="1" applyFont="1" applyFill="1" applyBorder="1"/>
    <xf numFmtId="171" fontId="0" fillId="0" borderId="0" xfId="18" applyNumberFormat="1" applyFont="1" applyFill="1" applyBorder="1"/>
    <xf numFmtId="0" fontId="3" fillId="0" borderId="0" xfId="0" applyFont="1" applyFill="1" applyBorder="1" applyAlignment="1">
      <alignment horizontal="center" vertical="center"/>
    </xf>
    <xf numFmtId="0" fontId="0" fillId="0" borderId="0" xfId="0" applyFill="1" applyBorder="1" applyAlignment="1">
      <alignment horizontal="left" wrapText="1"/>
    </xf>
    <xf numFmtId="41" fontId="0" fillId="0" borderId="0" xfId="0" applyNumberFormat="1" applyFill="1" applyAlignment="1">
      <alignment horizontal="center"/>
    </xf>
    <xf numFmtId="3" fontId="2" fillId="0" borderId="0" xfId="0" applyNumberFormat="1" applyFont="1" applyFill="1" applyBorder="1"/>
    <xf numFmtId="0" fontId="0" fillId="0" borderId="3" xfId="0" applyFill="1" applyBorder="1" applyAlignment="1">
      <alignment horizontal="center" vertical="center" wrapText="1"/>
    </xf>
    <xf numFmtId="0" fontId="0" fillId="0" borderId="3" xfId="0" applyFill="1" applyBorder="1" applyAlignment="1">
      <alignment vertical="center"/>
    </xf>
    <xf numFmtId="5" fontId="14" fillId="0" borderId="0" xfId="0" applyNumberFormat="1" applyFont="1" applyFill="1"/>
    <xf numFmtId="171" fontId="0" fillId="0" borderId="0" xfId="0" applyNumberFormat="1" applyFill="1"/>
    <xf numFmtId="0" fontId="0" fillId="0" borderId="0" xfId="0" applyFill="1"/>
    <xf numFmtId="5" fontId="0" fillId="0" borderId="0" xfId="0" applyNumberFormat="1" applyFill="1"/>
    <xf numFmtId="3" fontId="0" fillId="0" borderId="0" xfId="0" applyNumberFormat="1" applyFill="1"/>
    <xf numFmtId="171" fontId="0" fillId="0" borderId="0" xfId="18" applyNumberFormat="1" applyFont="1" applyFill="1"/>
    <xf numFmtId="171" fontId="17" fillId="0" borderId="0" xfId="18" applyNumberFormat="1" applyFont="1" applyFill="1"/>
    <xf numFmtId="41" fontId="20" fillId="0" borderId="0" xfId="18" applyNumberFormat="1" applyFont="1" applyFill="1" applyBorder="1"/>
    <xf numFmtId="172" fontId="0" fillId="0" borderId="0" xfId="16" applyNumberFormat="1" applyFont="1" applyFill="1" applyAlignment="1">
      <alignment horizontal="center"/>
    </xf>
    <xf numFmtId="37" fontId="0" fillId="0" borderId="0" xfId="16" applyNumberFormat="1" applyFont="1" applyFill="1"/>
    <xf numFmtId="3" fontId="2" fillId="0" borderId="0" xfId="0" applyNumberFormat="1" applyFont="1" applyFill="1" applyAlignment="1">
      <alignment horizontal="left"/>
    </xf>
    <xf numFmtId="41" fontId="0" fillId="0" borderId="0" xfId="18" applyNumberFormat="1" applyFont="1" applyFill="1"/>
    <xf numFmtId="172" fontId="0" fillId="0" borderId="0" xfId="0" applyNumberFormat="1" applyFill="1"/>
    <xf numFmtId="43" fontId="0" fillId="0" borderId="0" xfId="18" applyNumberFormat="1" applyFont="1" applyFill="1"/>
    <xf numFmtId="41" fontId="14" fillId="0" borderId="0" xfId="18" applyNumberFormat="1" applyFont="1" applyFill="1"/>
    <xf numFmtId="0" fontId="4" fillId="0" borderId="0" xfId="64" applyFill="1">
      <alignment/>
      <protection/>
    </xf>
    <xf numFmtId="171" fontId="2" fillId="0" borderId="7" xfId="18" applyNumberFormat="1" applyFont="1" applyFill="1" applyBorder="1"/>
    <xf numFmtId="0" fontId="22" fillId="0" borderId="0" xfId="0" applyFont="1" applyFill="1"/>
    <xf numFmtId="164" fontId="14" fillId="0" borderId="0" xfId="0" applyNumberFormat="1" applyFont="1" applyFill="1"/>
    <xf numFmtId="49" fontId="14" fillId="0" borderId="0" xfId="0" applyNumberFormat="1" applyFont="1" applyFill="1" applyAlignment="1">
      <alignment/>
    </xf>
    <xf numFmtId="0" fontId="14" fillId="0" borderId="5" xfId="0" applyFont="1" applyFill="1" applyBorder="1" applyAlignment="1">
      <alignment wrapText="1"/>
    </xf>
    <xf numFmtId="41" fontId="14" fillId="0" borderId="0" xfId="0" applyNumberFormat="1" applyFont="1" applyFill="1"/>
    <xf numFmtId="41" fontId="15" fillId="0" borderId="0" xfId="0" applyNumberFormat="1" applyFont="1" applyFill="1"/>
    <xf numFmtId="41" fontId="14" fillId="0" borderId="0" xfId="0" applyNumberFormat="1" applyFont="1" applyFill="1" applyBorder="1"/>
    <xf numFmtId="41" fontId="15" fillId="0" borderId="7" xfId="0" applyNumberFormat="1" applyFont="1" applyFill="1" applyBorder="1"/>
    <xf numFmtId="3" fontId="14" fillId="0" borderId="0" xfId="0" applyNumberFormat="1" applyFont="1" applyFill="1"/>
    <xf numFmtId="171" fontId="14" fillId="0" borderId="0" xfId="0" applyNumberFormat="1" applyFont="1" applyFill="1"/>
    <xf numFmtId="171" fontId="14" fillId="0" borderId="0" xfId="18" applyNumberFormat="1" applyFont="1" applyFill="1"/>
    <xf numFmtId="172" fontId="14" fillId="0" borderId="0" xfId="16" applyNumberFormat="1" applyFont="1" applyFill="1"/>
    <xf numFmtId="3" fontId="15" fillId="0" borderId="7" xfId="0" applyNumberFormat="1" applyFont="1" applyFill="1" applyBorder="1"/>
    <xf numFmtId="0" fontId="14" fillId="0" borderId="6" xfId="0" applyFont="1" applyFill="1" applyBorder="1" applyAlignment="1">
      <alignment wrapText="1"/>
    </xf>
    <xf numFmtId="0" fontId="14" fillId="0" borderId="0" xfId="0" applyFont="1" applyFill="1" applyBorder="1" applyAlignment="1">
      <alignment wrapText="1"/>
    </xf>
    <xf numFmtId="43" fontId="0" fillId="0" borderId="0" xfId="0" applyNumberFormat="1" applyFill="1"/>
    <xf numFmtId="171" fontId="0" fillId="0" borderId="0" xfId="18" applyNumberFormat="1" applyFont="1" applyFill="1" applyAlignment="1">
      <alignment horizontal="left"/>
    </xf>
    <xf numFmtId="171" fontId="0" fillId="0" borderId="0" xfId="18" applyNumberFormat="1" applyFont="1"/>
    <xf numFmtId="0" fontId="14" fillId="0" borderId="6" xfId="0" applyFont="1" applyFill="1" applyBorder="1" applyAlignment="1">
      <alignment/>
    </xf>
    <xf numFmtId="0" fontId="0" fillId="0" borderId="0" xfId="0" applyAlignment="1">
      <alignment horizont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right"/>
    </xf>
    <xf numFmtId="0" fontId="0" fillId="0" borderId="6" xfId="0" applyBorder="1" applyAlignment="1">
      <alignment horizontal="center"/>
    </xf>
    <xf numFmtId="0" fontId="0" fillId="0" borderId="0" xfId="0" applyAlignment="1">
      <alignment horizontal="left"/>
    </xf>
    <xf numFmtId="0" fontId="0" fillId="0" borderId="0" xfId="0" applyFill="1" applyAlignment="1">
      <alignment horizontal="right" vertical="center"/>
    </xf>
    <xf numFmtId="6" fontId="0" fillId="0" borderId="6" xfId="0" applyNumberFormat="1" applyBorder="1" applyAlignment="1" quotePrefix="1">
      <alignment horizontal="center"/>
    </xf>
    <xf numFmtId="171" fontId="0" fillId="0" borderId="0" xfId="18" applyNumberFormat="1" applyFont="1" applyBorder="1" applyAlignment="1" quotePrefix="1">
      <alignment horizontal="right"/>
    </xf>
    <xf numFmtId="0" fontId="0" fillId="0" borderId="0" xfId="0"/>
    <xf numFmtId="0" fontId="0" fillId="6" borderId="0" xfId="0" applyFill="1" applyAlignment="1">
      <alignment horizontal="right" vertical="center"/>
    </xf>
    <xf numFmtId="0" fontId="0" fillId="6" borderId="0" xfId="0" applyFill="1"/>
    <xf numFmtId="171" fontId="0" fillId="6" borderId="0" xfId="18" applyNumberFormat="1" applyFont="1" applyFill="1"/>
    <xf numFmtId="5" fontId="0" fillId="6" borderId="0" xfId="0" applyNumberFormat="1" applyFill="1"/>
    <xf numFmtId="0" fontId="0" fillId="6" borderId="0" xfId="0" applyFill="1" applyAlignment="1">
      <alignment horizontal="right"/>
    </xf>
    <xf numFmtId="5" fontId="22" fillId="0" borderId="0" xfId="0" applyNumberFormat="1" applyFont="1" applyFill="1"/>
    <xf numFmtId="0" fontId="0" fillId="0" borderId="0" xfId="0" applyNumberFormat="1" applyFill="1" applyAlignment="1">
      <alignment/>
    </xf>
    <xf numFmtId="0" fontId="0" fillId="0" borderId="6" xfId="0" applyNumberFormat="1" applyFill="1" applyBorder="1" applyAlignment="1">
      <alignment/>
    </xf>
    <xf numFmtId="0" fontId="0" fillId="0" borderId="0" xfId="0" applyNumberFormat="1" applyFill="1"/>
    <xf numFmtId="0" fontId="0" fillId="0" borderId="0" xfId="0" applyNumberFormat="1" applyFill="1" applyBorder="1"/>
    <xf numFmtId="0" fontId="14" fillId="0" borderId="0" xfId="20" applyFont="1" applyFill="1" applyBorder="1" applyAlignment="1">
      <alignment horizontal="left"/>
      <protection/>
    </xf>
    <xf numFmtId="173" fontId="0" fillId="0" borderId="0" xfId="0" applyNumberFormat="1" applyFill="1"/>
    <xf numFmtId="0" fontId="0" fillId="0" borderId="6" xfId="0" applyFill="1" applyBorder="1" applyAlignment="1">
      <alignment horizontal="center"/>
    </xf>
    <xf numFmtId="177" fontId="0" fillId="0" borderId="0" xfId="0" applyNumberFormat="1" applyFill="1"/>
    <xf numFmtId="49" fontId="0" fillId="0" borderId="0" xfId="0" applyNumberFormat="1" applyFill="1"/>
    <xf numFmtId="49" fontId="14" fillId="0" borderId="0" xfId="0" applyNumberFormat="1" applyFont="1" applyFill="1"/>
    <xf numFmtId="0" fontId="14" fillId="0" borderId="6" xfId="0" applyFont="1" applyFill="1" applyBorder="1"/>
    <xf numFmtId="41" fontId="2" fillId="0" borderId="0" xfId="0" applyNumberFormat="1" applyFont="1" applyFill="1"/>
    <xf numFmtId="41" fontId="2" fillId="0" borderId="7" xfId="0" applyNumberFormat="1" applyFont="1" applyFill="1" applyBorder="1"/>
    <xf numFmtId="176" fontId="4" fillId="0" borderId="0" xfId="57" applyNumberFormat="1" applyFill="1">
      <alignment/>
      <protection/>
    </xf>
    <xf numFmtId="0" fontId="0" fillId="0" borderId="0" xfId="0" applyAlignment="1">
      <alignment wrapText="1"/>
    </xf>
    <xf numFmtId="0" fontId="0" fillId="0" borderId="0" xfId="0"/>
    <xf numFmtId="0" fontId="0" fillId="0" borderId="0" xfId="0" applyAlignment="1">
      <alignment horizontal="left"/>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ill="1" applyBorder="1" applyAlignment="1">
      <alignment horizontal="left" wrapText="1"/>
    </xf>
    <xf numFmtId="0" fontId="0" fillId="0" borderId="5" xfId="0" applyFill="1" applyBorder="1" applyAlignment="1">
      <alignment horizontal="center" wrapText="1"/>
    </xf>
  </cellXfs>
  <cellStyles count="63">
    <cellStyle name="Normal" xfId="0"/>
    <cellStyle name="Percent" xfId="15"/>
    <cellStyle name="Currency" xfId="16"/>
    <cellStyle name="Currency [0]" xfId="17"/>
    <cellStyle name="Comma" xfId="18"/>
    <cellStyle name="Comma [0]" xfId="19"/>
    <cellStyle name="Normal 2" xfId="20"/>
    <cellStyle name="Actual Date" xfId="21"/>
    <cellStyle name="Comma 2" xfId="22"/>
    <cellStyle name="Comma0" xfId="23"/>
    <cellStyle name="Currency 3" xfId="24"/>
    <cellStyle name="Currency 2" xfId="25"/>
    <cellStyle name="Currency0" xfId="26"/>
    <cellStyle name="Date" xfId="27"/>
    <cellStyle name="Fixed" xfId="28"/>
    <cellStyle name="Grey" xfId="29"/>
    <cellStyle name="HEADER" xfId="30"/>
    <cellStyle name="Heading 1 2" xfId="31"/>
    <cellStyle name="Heading 2 2" xfId="32"/>
    <cellStyle name="Heading1" xfId="33"/>
    <cellStyle name="Heading2" xfId="34"/>
    <cellStyle name="HIGHLIGHT" xfId="35"/>
    <cellStyle name="Input [yellow]" xfId="36"/>
    <cellStyle name="no dec" xfId="37"/>
    <cellStyle name="Normal - Style1" xfId="38"/>
    <cellStyle name="Normal 2 2" xfId="39"/>
    <cellStyle name="Normal 3" xfId="40"/>
    <cellStyle name="Percent 5" xfId="41"/>
    <cellStyle name="Percent [2]" xfId="42"/>
    <cellStyle name="Percent 2" xfId="43"/>
    <cellStyle name="Percent 3" xfId="44"/>
    <cellStyle name="Total 2" xfId="45"/>
    <cellStyle name="Unprot" xfId="46"/>
    <cellStyle name="Unprot$" xfId="47"/>
    <cellStyle name="Unprot_07-2008 CSI Update v1.5 - FINAL" xfId="48"/>
    <cellStyle name="Unprotect" xfId="49"/>
    <cellStyle name="Normal 3 2" xfId="50"/>
    <cellStyle name="Normal 9" xfId="51"/>
    <cellStyle name="Percent 4" xfId="52"/>
    <cellStyle name="Normal 10" xfId="53"/>
    <cellStyle name="Comma 31 2" xfId="54"/>
    <cellStyle name="Normal 19" xfId="55"/>
    <cellStyle name="Normal 2 3" xfId="56"/>
    <cellStyle name="Normal 2 2 3" xfId="57"/>
    <cellStyle name="Normal 4" xfId="58"/>
    <cellStyle name="_x0010_“+ˆÉ•?pý¤" xfId="59"/>
    <cellStyle name="Actual Date 2" xfId="60"/>
    <cellStyle name="Date 2" xfId="61"/>
    <cellStyle name="Fixed 2" xfId="62"/>
    <cellStyle name="Normal 5" xfId="63"/>
    <cellStyle name="Normal 2 10 10" xfId="64"/>
    <cellStyle name="Percent 6" xfId="65"/>
    <cellStyle name="Currency 4" xfId="66"/>
    <cellStyle name="Currency [0] 2" xfId="67"/>
    <cellStyle name="Comma 3" xfId="68"/>
    <cellStyle name="Comma [0] 2" xfId="69"/>
    <cellStyle name="Grey 2" xfId="70"/>
    <cellStyle name="Input [yellow] 2" xfId="71"/>
    <cellStyle name="Normal - Style1 2" xfId="72"/>
    <cellStyle name="Unprot 2" xfId="73"/>
    <cellStyle name="Normal 4 2" xfId="74"/>
    <cellStyle name="Actual Date 2 2" xfId="75"/>
    <cellStyle name="Normal 5 2" xfId="7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styles" Target="styles.xml" /><Relationship Id="rId7" Type="http://schemas.openxmlformats.org/officeDocument/2006/relationships/externalLink" Target="externalLinks/externalLink1.xml" /><Relationship Id="rId9" Type="http://schemas.openxmlformats.org/officeDocument/2006/relationships/externalLink" Target="externalLinks/externalLink3.xml" /><Relationship Id="rId2" Type="http://schemas.openxmlformats.org/officeDocument/2006/relationships/worksheet" Target="worksheets/sheet1.xml" /><Relationship Id="rId18" Type="http://schemas.openxmlformats.org/officeDocument/2006/relationships/externalLink" Target="externalLinks/externalLink12.xml" /><Relationship Id="rId14" Type="http://schemas.openxmlformats.org/officeDocument/2006/relationships/externalLink" Target="externalLinks/externalLink8.xml" /><Relationship Id="rId15" Type="http://schemas.openxmlformats.org/officeDocument/2006/relationships/externalLink" Target="externalLinks/externalLink9.xml" /><Relationship Id="rId16" Type="http://schemas.openxmlformats.org/officeDocument/2006/relationships/externalLink" Target="externalLinks/externalLink10.xml" /><Relationship Id="rId17" Type="http://schemas.openxmlformats.org/officeDocument/2006/relationships/externalLink" Target="externalLinks/externalLink11.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sharedStrings" Target="sharedStrings.xml" /><Relationship Id="rId8" Type="http://schemas.openxmlformats.org/officeDocument/2006/relationships/externalLink" Target="externalLinks/externalLink2.xml" /><Relationship Id="rId19" Type="http://schemas.openxmlformats.org/officeDocument/2006/relationships/externalLink" Target="externalLinks/externalLink13.xml" /><Relationship Id="rId13" Type="http://schemas.openxmlformats.org/officeDocument/2006/relationships/externalLink" Target="externalLinks/externalLink7.xml" /><Relationship Id="rId21" Type="http://schemas.openxmlformats.org/officeDocument/2006/relationships/externalLink" Target="externalLinks/externalLink15.xml" /><Relationship Id="rId20" Type="http://schemas.openxmlformats.org/officeDocument/2006/relationships/externalLink" Target="externalLinks/externalLink14.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Fairfield15\RevDesign\2018%20E-CREDIT%20Filing\E-CREDIT.xlsx" TargetMode="External" /></Relationships>
</file>

<file path=xl/externalLinks/_rels/externalLink10.xml.rels><?xml version="1.0" encoding="UTF-8" standalone="yes"?><Relationships xmlns="http://schemas.openxmlformats.org/package/2006/relationships"><Relationship Id="rId1" Type="http://schemas.openxmlformats.org/officeDocument/2006/relationships/externalLinkPath" Target="file:///\\Fairfield15\RevDesign\Documents%20and%20Settings\rzm1.PGE\Local%20Settings\Temporary%20Internet%20Files\OLK84\RRQ_Inputs.xls" TargetMode="External" /></Relationships>
</file>

<file path=xl/externalLinks/_rels/externalLink11.xml.rels><?xml version="1.0" encoding="UTF-8" standalone="yes"?><Relationships xmlns="http://schemas.openxmlformats.org/package/2006/relationships"><Relationship Id="rId1" Type="http://schemas.openxmlformats.org/officeDocument/2006/relationships/externalLinkPath" Target="file:///H:\Planning\Monthly%20Risk%20Reporting\2003-10-31\Dispatch%20Results\PGE%201%20Ref.xls" TargetMode="External" /></Relationships>
</file>

<file path=xl/externalLinks/_rels/externalLink12.xml.rels><?xml version="1.0" encoding="UTF-8" standalone="yes"?><Relationships xmlns="http://schemas.openxmlformats.org/package/2006/relationships"><Relationship Id="rId1" Type="http://schemas.openxmlformats.org/officeDocument/2006/relationships/externalLinkPath" Target="http:\\lims.sce.com\CLOSING%20DOCUMENTS\2009%20Spreadsheets\2009%20CLOSINGS\MBA\12%20-%20December\Adjustments\MBA%20Model%202009v3.xls" TargetMode="External" /></Relationships>
</file>

<file path=xl/externalLinks/_rels/externalLink13.xml.rels><?xml version="1.0" encoding="UTF-8" standalone="yes"?><Relationships xmlns="http://schemas.openxmlformats.org/package/2006/relationships"><Relationship Id="rId1" Type="http://schemas.openxmlformats.org/officeDocument/2006/relationships/externalLinkPath" Target="http:\\www.caiso.com\Documents\2013ResourceAdequacyPlanTemplate.xls" TargetMode="External" /></Relationships>
</file>

<file path=xl/externalLinks/_rels/externalLink14.xml.rels><?xml version="1.0" encoding="UTF-8" standalone="yes"?><Relationships xmlns="http://schemas.openxmlformats.org/package/2006/relationships"><Relationship Id="rId1" Type="http://schemas.openxmlformats.org/officeDocument/2006/relationships/externalLinkPath" Target="file:///H:\RA%20Compliance\RA%20Compliance%20Filings\2012%20Month-Ahead%20RA%20Compliance%20Filing\2012-08%20MA%20August%202012\CONFIDENTIAL%20-%20SCE%20RA%20Filing%20Month%20Ahead%20(August%202012).xls" TargetMode="External" /></Relationships>
</file>

<file path=xl/externalLinks/_rels/externalLink15.xml.rels><?xml version="1.0" encoding="UTF-8" standalone="yes"?><Relationships xmlns="http://schemas.openxmlformats.org/package/2006/relationships"><Relationship Id="rId1" Type="http://schemas.openxmlformats.org/officeDocument/2006/relationships/externalLinkPath" Target="http:\\www.caiso.com\Documents\NQC%20Requests\59210\2014-02_Batch_2013NetQualifyingCapacityRequestForm_updated_cm.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lims.sce.com\WINDOWS\TEMP\97RECBA.XLW"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Go2nwas01\vol1\CapRec&amp;PropVal\TAX%20GROUP\TAX%20BUDGETS\2003%20TAX%20DEPR%20BUDGET\ASSET%20REV%20GL%20101.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http:\\lims.sce.com\windows\TEMP\Model%20Supporting%20November%205%202001%20Rev%20Req.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J:\Compliance\Monthly%20Energy%20Contracts%20Report\2014-08-August\Archive\SCE_RPS_Database_Monthly_Data_Submittal_File_2014-08-01.xlsx"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http:\\www.caiso.com\Documents\NQC%20Requests\60yyy\2014-02_Batch_2013NetQualifyingCapacityRequestForm_updated_cm2.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Fairfield15\RevDesign\WINNT\Temporary%20Internet%20Files\OLK8E\2005\0305\CP_0305.xls"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file:///\\Fairfield15\RevDesign\Users\cuad\Documents\2017%20ERRA%20Forecast\CRS%20Working%20File.xlsx"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file:///\\csifiapp612\iso\Manage%20Reliability%20Requirements\ZNQC\2014\NQC%20Requests\57913\NQC%20-%20January%202014%20Batch%20(cm).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Escalation Rates"/>
      <sheetName val="2016 Rates"/>
      <sheetName val="2017 Rates"/>
      <sheetName val="2018 Rates"/>
    </sheetNames>
    <sheetDataSet>
      <sheetData sheetId="0">
        <row r="4">
          <cell r="B4">
            <v>0.0279</v>
          </cell>
        </row>
        <row r="6">
          <cell r="B6">
            <v>0.024</v>
          </cell>
        </row>
      </sheetData>
      <sheetData sheetId="1"/>
      <sheetData sheetId="2"/>
      <sheetData sheetId="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ummary"/>
      <sheetName val="Detail"/>
      <sheetName val="Table 2"/>
      <sheetName val="FERC Jurisdictional "/>
      <sheetName val="AET WP"/>
    </sheetNames>
    <sheetDataSet>
      <sheetData sheetId="0" refreshError="1"/>
      <sheetData sheetId="1" refreshError="1">
        <row r="115">
          <cell r="B115">
            <v>-7020171.72686414</v>
          </cell>
        </row>
        <row r="121">
          <cell r="B121">
            <v>35584392</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arameters"/>
      <sheetName val="Output"/>
      <sheetName val="Contract Summary"/>
      <sheetName val="Summary Data"/>
      <sheetName val="Offer Value - Monthly Data"/>
      <sheetName val="Offer Value - Quarterly Data"/>
      <sheetName val="Offer Value - Annual Data"/>
      <sheetName val="NOTES"/>
      <sheetName val="Summary"/>
      <sheetName val="PGE 1 Ref"/>
    </sheetNames>
    <sheetDataSet>
      <sheetData sheetId="0">
        <row r="15">
          <cell r="F15">
            <v>37712</v>
          </cell>
        </row>
        <row r="16">
          <cell r="F16">
            <v>39447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BExRepositorySheet"/>
      <sheetName val="Mohave BA Summary (INPUT SHEET)"/>
      <sheetName val="MBA"/>
      <sheetName val="DATABASE"/>
      <sheetName val="Net Plant"/>
      <sheetName val="Deferred Taxes - BA"/>
      <sheetName val="Rate Base - BA Jan 09"/>
      <sheetName val="O&amp;M rec'd"/>
      <sheetName val="Revised Def Taxes"/>
      <sheetName val="M&amp;S"/>
      <sheetName val="PROP TAX"/>
      <sheetName val="MACRO1.XLM"/>
      <sheetName val="Notes"/>
    </sheetNames>
    <sheetDataSet>
      <sheetData sheetId="0" refreshError="1"/>
      <sheetData sheetId="1" refreshError="1"/>
      <sheetData sheetId="2">
        <row r="2">
          <cell r="B2" t="str">
            <v>SOUTHERN CALIFORNIA EDISON COMPANY</v>
          </cell>
        </row>
      </sheetData>
      <sheetData sheetId="3">
        <row r="1">
          <cell r="A1" t="str">
            <v>Line</v>
          </cell>
        </row>
      </sheetData>
      <sheetData sheetId="4" refreshError="1"/>
      <sheetData sheetId="5" refreshError="1"/>
      <sheetData sheetId="6" refreshError="1"/>
      <sheetData sheetId="7" refreshError="1"/>
      <sheetData sheetId="8" refreshError="1"/>
      <sheetData sheetId="9" refreshError="1"/>
      <sheetData sheetId="10" refreshError="1"/>
      <sheetData sheetId="11">
        <row r="1">
          <cell r="A1" t="str">
            <v>Record1 (c)</v>
          </cell>
        </row>
        <row r="17">
          <cell r="A17" t="str">
            <v>Record2 (s)</v>
          </cell>
        </row>
      </sheetData>
      <sheetData sheetId="1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dmin Info"/>
      <sheetName val="Resources"/>
      <sheetName val="Other"/>
      <sheetName val="Lists"/>
      <sheetName val="Sheet1"/>
      <sheetName val="Flexible RA Capacity"/>
      <sheetName val="PRM For Annual RA"/>
      <sheetName val="RA Capacity"/>
    </sheetNames>
    <sheetDataSet>
      <sheetData sheetId="0"/>
      <sheetData sheetId="1"/>
      <sheetData sheetId="2"/>
      <sheetData sheetId="3">
        <row r="6">
          <cell r="A6" t="str">
            <v>D</v>
          </cell>
        </row>
        <row r="7">
          <cell r="A7" t="str">
            <v>S</v>
          </cell>
        </row>
        <row r="8">
          <cell r="A8" t="str">
            <v>N</v>
          </cell>
        </row>
      </sheetData>
      <sheetData sheetId="4"/>
      <sheetData sheetId="5"/>
      <sheetData sheetId="6" refreshError="1"/>
      <sheetData sheetId="7"/>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DWR_Contracts"/>
      <sheetName val="III_Construc"/>
      <sheetName val="Demand Response"/>
      <sheetName val="Sheet1"/>
      <sheetName val="Sheet2"/>
      <sheetName val="Sheet3"/>
    </sheetNames>
    <sheetDataSet>
      <sheetData sheetId="0"/>
      <sheetData sheetId="1"/>
      <sheetData sheetId="2"/>
      <sheetData sheetId="3">
        <row r="4">
          <cell r="A4" t="str">
            <v>ADLIN_1_UNITS</v>
          </cell>
        </row>
        <row r="5">
          <cell r="A5" t="str">
            <v>AGRICO_6_PL3N5</v>
          </cell>
        </row>
        <row r="6">
          <cell r="A6" t="str">
            <v>AGRICO_7_UNIT</v>
          </cell>
        </row>
        <row r="7">
          <cell r="A7" t="str">
            <v>ALAMIT_7_UNIT 1</v>
          </cell>
        </row>
        <row r="8">
          <cell r="A8" t="str">
            <v>ALAMIT_7_UNIT 2</v>
          </cell>
        </row>
        <row r="9">
          <cell r="A9" t="str">
            <v>ALAMIT_7_UNIT 3</v>
          </cell>
        </row>
        <row r="10">
          <cell r="A10" t="str">
            <v>ALAMIT_7_UNIT 4</v>
          </cell>
        </row>
        <row r="11">
          <cell r="A11" t="str">
            <v>ALAMIT_7_UNIT 5</v>
          </cell>
        </row>
        <row r="12">
          <cell r="A12" t="str">
            <v>ALAMIT_7_UNIT 6</v>
          </cell>
        </row>
        <row r="13">
          <cell r="A13" t="str">
            <v>ALAMO_6_UNIT</v>
          </cell>
        </row>
        <row r="14">
          <cell r="A14" t="str">
            <v>ALMEGT_1_UNIT 1</v>
          </cell>
        </row>
        <row r="15">
          <cell r="A15" t="str">
            <v>ALMEGT_1_UNIT 2</v>
          </cell>
        </row>
        <row r="16">
          <cell r="A16" t="str">
            <v>ALTA4A_2_CPCW1</v>
          </cell>
        </row>
        <row r="17">
          <cell r="A17" t="str">
            <v>ALTA4B_2_CPCW2</v>
          </cell>
        </row>
        <row r="18">
          <cell r="A18" t="str">
            <v>ALTA4B_2_CPCW3</v>
          </cell>
        </row>
        <row r="19">
          <cell r="A19" t="str">
            <v>ALTA3A_2_CPCE4</v>
          </cell>
        </row>
        <row r="20">
          <cell r="A20" t="str">
            <v>ALTA3A_2_CPCE5</v>
          </cell>
        </row>
        <row r="21">
          <cell r="A21" t="str">
            <v>ALTMID_2_UNIT 1</v>
          </cell>
        </row>
        <row r="22">
          <cell r="A22" t="str">
            <v>ANAHM_2_CANYN3</v>
          </cell>
        </row>
        <row r="23">
          <cell r="A23" t="str">
            <v>ANAHM_2_CANYN4</v>
          </cell>
        </row>
        <row r="24">
          <cell r="A24" t="str">
            <v>ANAHM_7_CT</v>
          </cell>
        </row>
        <row r="25">
          <cell r="A25" t="str">
            <v>ANTLPE_2_QF</v>
          </cell>
        </row>
        <row r="26">
          <cell r="A26" t="str">
            <v>ARCOGN_2_UNITS</v>
          </cell>
        </row>
        <row r="27">
          <cell r="A27" t="str">
            <v>BALCHS_7_UNIT 1</v>
          </cell>
        </row>
        <row r="28">
          <cell r="A28" t="str">
            <v>BALCHS_7_UNIT 2</v>
          </cell>
        </row>
        <row r="29">
          <cell r="A29" t="str">
            <v>BALCHS_7_UNIT 3</v>
          </cell>
        </row>
        <row r="30">
          <cell r="A30" t="str">
            <v>BANKPP_2_NSPIN</v>
          </cell>
        </row>
        <row r="31">
          <cell r="A31" t="str">
            <v>BARRE_2_QF</v>
          </cell>
        </row>
        <row r="32">
          <cell r="A32" t="str">
            <v>BARRE_6_PEAKER</v>
          </cell>
        </row>
        <row r="33">
          <cell r="A33" t="str">
            <v>BASICE_2_UNITS</v>
          </cell>
        </row>
        <row r="34">
          <cell r="A34" t="str">
            <v>BDGRCK_1_UNITS</v>
          </cell>
        </row>
        <row r="35">
          <cell r="A35" t="str">
            <v>BEARCN_2_UNITS</v>
          </cell>
        </row>
        <row r="36">
          <cell r="A36" t="str">
            <v>BEARDS_7_UNIT 1</v>
          </cell>
        </row>
        <row r="37">
          <cell r="A37" t="str">
            <v>BEARMT_1_UNIT</v>
          </cell>
        </row>
        <row r="38">
          <cell r="A38" t="str">
            <v>BELDEN_7_UNIT 1</v>
          </cell>
        </row>
        <row r="39">
          <cell r="A39" t="str">
            <v>BIGCRK_2_EXESWD</v>
          </cell>
        </row>
        <row r="40">
          <cell r="A40" t="str">
            <v>BIOMAS_1_UNIT 1</v>
          </cell>
        </row>
        <row r="41">
          <cell r="A41" t="str">
            <v>BISHOP_1_ALAMO</v>
          </cell>
        </row>
        <row r="42">
          <cell r="A42" t="str">
            <v>BISHOP_1_UNITS</v>
          </cell>
        </row>
        <row r="43">
          <cell r="A43" t="str">
            <v>BLACK_7_UNIT 1</v>
          </cell>
        </row>
        <row r="44">
          <cell r="A44" t="str">
            <v>BLACK_7_UNIT 2</v>
          </cell>
        </row>
        <row r="45">
          <cell r="A45" t="str">
            <v>BLCKBT_2_STONEY</v>
          </cell>
        </row>
        <row r="46">
          <cell r="A46" t="str">
            <v>BLHVN_7_MENLOP</v>
          </cell>
        </row>
        <row r="47">
          <cell r="A47" t="str">
            <v>BLM_2_UNITS</v>
          </cell>
        </row>
        <row r="48">
          <cell r="A48" t="str">
            <v>BLULKE_6_BLUELK</v>
          </cell>
        </row>
        <row r="49">
          <cell r="A49" t="str">
            <v>BLYTHE_1_SOLAR1</v>
          </cell>
        </row>
        <row r="50">
          <cell r="A50" t="str">
            <v>BNNIEN_7_ALTAPH</v>
          </cell>
        </row>
        <row r="51">
          <cell r="A51" t="str">
            <v>BOGUE_1_UNITA1</v>
          </cell>
        </row>
        <row r="52">
          <cell r="A52" t="str">
            <v>BORDEN_2_QF</v>
          </cell>
        </row>
        <row r="53">
          <cell r="A53" t="str">
            <v>BORDER_6_UNITA1</v>
          </cell>
        </row>
        <row r="54">
          <cell r="A54" t="str">
            <v>BOWMN_6_UNIT</v>
          </cell>
        </row>
        <row r="55">
          <cell r="A55" t="str">
            <v>BRDGVL_7_BAKER</v>
          </cell>
        </row>
        <row r="56">
          <cell r="A56" t="str">
            <v>BRDSLD_2_HIWIND</v>
          </cell>
        </row>
        <row r="57">
          <cell r="A57" t="str">
            <v>BRDSLD_2_MTZUMA</v>
          </cell>
        </row>
        <row r="58">
          <cell r="A58" t="str">
            <v>BRDSLD_2_SHILO1</v>
          </cell>
        </row>
        <row r="59">
          <cell r="A59" t="str">
            <v>BRDSLD_2_SHILO2</v>
          </cell>
        </row>
        <row r="60">
          <cell r="A60" t="str">
            <v>BRDWAY_7_UNIT 3</v>
          </cell>
        </row>
        <row r="61">
          <cell r="A61" t="str">
            <v>BUCKBL_2_PL1X3</v>
          </cell>
        </row>
        <row r="62">
          <cell r="A62" t="str">
            <v>BUCKCK_7_OAKFLT</v>
          </cell>
        </row>
        <row r="63">
          <cell r="A63" t="str">
            <v>BUCKCK_7_PL1X2</v>
          </cell>
        </row>
        <row r="64">
          <cell r="A64" t="str">
            <v>BUCKWD_7_WINTCV</v>
          </cell>
        </row>
        <row r="65">
          <cell r="A65" t="str">
            <v>BULLRD_7_SAGNES</v>
          </cell>
        </row>
        <row r="66">
          <cell r="A66" t="str">
            <v>BURNYF_2_UNIT 1</v>
          </cell>
        </row>
        <row r="67">
          <cell r="A67" t="str">
            <v>BUTTVL_7_UNIT 1</v>
          </cell>
        </row>
        <row r="68">
          <cell r="A68" t="str">
            <v>CABZON_1_WINDA1</v>
          </cell>
        </row>
        <row r="69">
          <cell r="A69" t="str">
            <v>CALGEN_1_UNITS</v>
          </cell>
        </row>
        <row r="70">
          <cell r="A70" t="str">
            <v>CALPIN_1_AGNEW</v>
          </cell>
        </row>
        <row r="71">
          <cell r="A71" t="str">
            <v>CAPMAD_1_UNIT 1</v>
          </cell>
        </row>
        <row r="72">
          <cell r="A72" t="str">
            <v>CARBOU_7_PL2X3</v>
          </cell>
        </row>
        <row r="73">
          <cell r="A73" t="str">
            <v>CARBOU_7_PL4X5</v>
          </cell>
        </row>
        <row r="74">
          <cell r="A74" t="str">
            <v>CARBOU_7_UNIT 1</v>
          </cell>
        </row>
        <row r="75">
          <cell r="A75" t="str">
            <v>CARDCG_1_UNITS</v>
          </cell>
        </row>
        <row r="76">
          <cell r="A76" t="str">
            <v>CBRLLO_6_PLSTP1</v>
          </cell>
        </row>
        <row r="77">
          <cell r="A77" t="str">
            <v>CCRITA_7_RPPCHF</v>
          </cell>
        </row>
        <row r="78">
          <cell r="A78" t="str">
            <v>CDWR07_2_GEN</v>
          </cell>
        </row>
        <row r="79">
          <cell r="A79" t="str">
            <v>CEDRCK_6_UNIT</v>
          </cell>
        </row>
        <row r="80">
          <cell r="A80" t="str">
            <v>CENTER_2_QF</v>
          </cell>
        </row>
        <row r="81">
          <cell r="A81" t="str">
            <v>CENTER_2_RHONDO</v>
          </cell>
        </row>
        <row r="82">
          <cell r="A82" t="str">
            <v>CENTER_6_PEAKER</v>
          </cell>
        </row>
        <row r="83">
          <cell r="A83" t="str">
            <v>CENTRY_6_PL1X4</v>
          </cell>
        </row>
        <row r="84">
          <cell r="A84" t="str">
            <v>CHALK_1_UNIT</v>
          </cell>
        </row>
        <row r="85">
          <cell r="A85" t="str">
            <v>CHEVCD_6_UNIT</v>
          </cell>
        </row>
        <row r="86">
          <cell r="A86" t="str">
            <v>CHEVCO_6_UNIT 1</v>
          </cell>
        </row>
        <row r="87">
          <cell r="A87" t="str">
            <v>CHEVCO_6_UNIT 2</v>
          </cell>
        </row>
        <row r="88">
          <cell r="A88" t="str">
            <v>CHEVCY_1_UNIT</v>
          </cell>
        </row>
        <row r="89">
          <cell r="A89" t="str">
            <v>CHEVMN_2_UNITS</v>
          </cell>
        </row>
        <row r="90">
          <cell r="A90" t="str">
            <v>CHICPK_7_UNIT 1</v>
          </cell>
        </row>
        <row r="91">
          <cell r="A91" t="str">
            <v>CHILLS_1_SYCENG</v>
          </cell>
        </row>
        <row r="92">
          <cell r="A92" t="str">
            <v>CHILLS_7_UNITA1</v>
          </cell>
        </row>
        <row r="93">
          <cell r="A93" t="str">
            <v>CHINO_2_QF</v>
          </cell>
        </row>
        <row r="94">
          <cell r="A94" t="str">
            <v>CHINO_2_SOLAR</v>
          </cell>
        </row>
        <row r="95">
          <cell r="A95" t="str">
            <v>CHINO_6_CIMGEN</v>
          </cell>
        </row>
        <row r="96">
          <cell r="A96" t="str">
            <v>CHINO_6_SMPPAP</v>
          </cell>
        </row>
        <row r="97">
          <cell r="A97" t="str">
            <v>CHINO_7_MILIKN</v>
          </cell>
        </row>
        <row r="98">
          <cell r="A98" t="str">
            <v>CHWCHL_1_BIOMAS</v>
          </cell>
        </row>
        <row r="99">
          <cell r="A99" t="str">
            <v>CHWCHL_1_UNIT</v>
          </cell>
        </row>
        <row r="100">
          <cell r="A100" t="str">
            <v>CLOVER_2_UNIT</v>
          </cell>
        </row>
        <row r="101">
          <cell r="A101" t="str">
            <v>CLRKRD_6_COALCN</v>
          </cell>
        </row>
        <row r="102">
          <cell r="A102" t="str">
            <v>CLRKRD_6_LIMESD</v>
          </cell>
        </row>
        <row r="103">
          <cell r="A103" t="str">
            <v>CLRMTK_1_QF</v>
          </cell>
        </row>
        <row r="104">
          <cell r="A104" t="str">
            <v>CNTRVL_6_UNIT</v>
          </cell>
        </row>
        <row r="105">
          <cell r="A105" t="str">
            <v>COCOPP_7_UNIT 6</v>
          </cell>
        </row>
        <row r="106">
          <cell r="A106" t="str">
            <v>COCOPP_7_UNIT 7</v>
          </cell>
        </row>
        <row r="107">
          <cell r="A107" t="str">
            <v>COLEMN_2_UNIT</v>
          </cell>
        </row>
        <row r="108">
          <cell r="A108" t="str">
            <v>COLGA1_6_SHELLW</v>
          </cell>
        </row>
        <row r="109">
          <cell r="A109" t="str">
            <v>COLGAT_7_UNIT 1</v>
          </cell>
        </row>
        <row r="110">
          <cell r="A110" t="str">
            <v>COLGAT_7_UNIT 2</v>
          </cell>
        </row>
        <row r="111">
          <cell r="A111" t="str">
            <v>COLPIN_6_COLLNS</v>
          </cell>
        </row>
        <row r="112">
          <cell r="A112" t="str">
            <v>COLTON_6_AGUAM1</v>
          </cell>
        </row>
        <row r="113">
          <cell r="A113" t="str">
            <v>COLUSA_2_PL1X3</v>
          </cell>
        </row>
        <row r="114">
          <cell r="A114" t="str">
            <v>COLVIL_7_PL1X2</v>
          </cell>
        </row>
        <row r="115">
          <cell r="A115" t="str">
            <v>CONTAN_1_UNIT</v>
          </cell>
        </row>
        <row r="116">
          <cell r="A116" t="str">
            <v>CONTRL_1_LUNDY</v>
          </cell>
        </row>
        <row r="117">
          <cell r="A117" t="str">
            <v>CONTRL_1_OXBOW</v>
          </cell>
        </row>
        <row r="118">
          <cell r="A118" t="str">
            <v>CONTRL_1_POOLE</v>
          </cell>
        </row>
        <row r="119">
          <cell r="A119" t="str">
            <v>CONTRL_1_QF</v>
          </cell>
        </row>
        <row r="120">
          <cell r="A120" t="str">
            <v>CONTRL_1_RUSHCK</v>
          </cell>
        </row>
        <row r="121">
          <cell r="A121" t="str">
            <v>COPMTN_2_SOLAR1</v>
          </cell>
        </row>
        <row r="122">
          <cell r="A122" t="str">
            <v>CORONS_6_CLRWTR</v>
          </cell>
        </row>
        <row r="123">
          <cell r="A123" t="str">
            <v>COTTLE_2_FRNKNH</v>
          </cell>
        </row>
        <row r="124">
          <cell r="A124" t="str">
            <v>COVERD_2_QFUNTS</v>
          </cell>
        </row>
        <row r="125">
          <cell r="A125" t="str">
            <v>COWCRK_2_UNIT</v>
          </cell>
        </row>
        <row r="126">
          <cell r="A126" t="str">
            <v>CPSTNO_7_PRMADS</v>
          </cell>
        </row>
        <row r="127">
          <cell r="A127" t="str">
            <v>CRESSY_1_PARKER</v>
          </cell>
        </row>
        <row r="128">
          <cell r="A128" t="str">
            <v>CRESTA_7_PL1X2</v>
          </cell>
        </row>
        <row r="129">
          <cell r="A129" t="str">
            <v>CRNEVL_6_CRNVA</v>
          </cell>
        </row>
        <row r="130">
          <cell r="A130" t="str">
            <v>CRNEVL_6_SJQN 2</v>
          </cell>
        </row>
        <row r="131">
          <cell r="A131" t="str">
            <v>CRNEVL_6_SJQN 3</v>
          </cell>
        </row>
        <row r="132">
          <cell r="A132" t="str">
            <v>CROKET_7_UNIT</v>
          </cell>
        </row>
        <row r="133">
          <cell r="A133" t="str">
            <v>CRSTWD_6_KUMYAY</v>
          </cell>
        </row>
        <row r="134">
          <cell r="A134" t="str">
            <v>CSCCOG_1_UNIT 1</v>
          </cell>
        </row>
        <row r="135">
          <cell r="A135" t="str">
            <v>CSCGNR_1_UNIT 1</v>
          </cell>
        </row>
        <row r="136">
          <cell r="A136" t="str">
            <v>CSCGNR_1_UNIT 2</v>
          </cell>
        </row>
        <row r="137">
          <cell r="A137" t="str">
            <v>CSTRVL_7_PL1X2</v>
          </cell>
        </row>
        <row r="138">
          <cell r="A138" t="str">
            <v>CSTRVL_7_QFUNTS</v>
          </cell>
        </row>
        <row r="139">
          <cell r="A139" t="str">
            <v>CTNWDP_1_QF</v>
          </cell>
        </row>
        <row r="140">
          <cell r="A140" t="str">
            <v>CURIS_1_QF</v>
          </cell>
        </row>
        <row r="141">
          <cell r="A141" t="str">
            <v>CWATER_7_UNIT 1</v>
          </cell>
        </row>
        <row r="142">
          <cell r="A142" t="str">
            <v>CWATER_7_UNIT 2</v>
          </cell>
        </row>
        <row r="143">
          <cell r="A143" t="str">
            <v>CWATER_7_UNIT 3</v>
          </cell>
        </row>
        <row r="144">
          <cell r="A144" t="str">
            <v>CWATER_7_UNIT 4</v>
          </cell>
        </row>
        <row r="145">
          <cell r="A145" t="str">
            <v>DAVIS_7_MNMETH</v>
          </cell>
        </row>
        <row r="146">
          <cell r="A146" t="str">
            <v>DEADCK_1_UNIT</v>
          </cell>
        </row>
        <row r="147">
          <cell r="A147" t="str">
            <v>DEERCR_6_UNIT 1</v>
          </cell>
        </row>
        <row r="148">
          <cell r="A148" t="str">
            <v>DELTA_2_PL1X4</v>
          </cell>
        </row>
        <row r="149">
          <cell r="A149" t="str">
            <v>DEVERS_1_QF</v>
          </cell>
        </row>
        <row r="150">
          <cell r="A150" t="str">
            <v>DEXZEL_1_UNIT</v>
          </cell>
        </row>
        <row r="151">
          <cell r="A151" t="str">
            <v>DIABLO_7_UNIT 1</v>
          </cell>
        </row>
        <row r="152">
          <cell r="A152" t="str">
            <v>DIABLO_7_UNIT 2</v>
          </cell>
        </row>
        <row r="153">
          <cell r="A153" t="str">
            <v>DINUBA_6_UNIT</v>
          </cell>
        </row>
        <row r="154">
          <cell r="A154" t="str">
            <v>DISCOV_1_CHEVRN</v>
          </cell>
        </row>
        <row r="155">
          <cell r="A155" t="str">
            <v>DIVSON_6_NSQF</v>
          </cell>
        </row>
        <row r="156">
          <cell r="A156" t="str">
            <v>DMDVLY_1_UNITS</v>
          </cell>
        </row>
        <row r="157">
          <cell r="A157" t="str">
            <v>DONNLS_7_UNIT</v>
          </cell>
        </row>
        <row r="158">
          <cell r="A158" t="str">
            <v>DOSMGO_2_NSPIN</v>
          </cell>
        </row>
        <row r="159">
          <cell r="A159" t="str">
            <v>DOUBLC_1_UNITS</v>
          </cell>
        </row>
        <row r="160">
          <cell r="A160" t="str">
            <v>DREWS_6_PL1X4</v>
          </cell>
        </row>
        <row r="161">
          <cell r="A161" t="str">
            <v>DRUM_7_PL1X2</v>
          </cell>
        </row>
        <row r="162">
          <cell r="A162" t="str">
            <v>DRUM_7_PL3X4</v>
          </cell>
        </row>
        <row r="163">
          <cell r="A163" t="str">
            <v>DRUM_7_UNIT 5</v>
          </cell>
        </row>
        <row r="164">
          <cell r="A164" t="str">
            <v>DSABLA_7_UNIT</v>
          </cell>
        </row>
        <row r="165">
          <cell r="A165" t="str">
            <v>DUANE_1_PL1X3</v>
          </cell>
        </row>
        <row r="166">
          <cell r="A166" t="str">
            <v>DUTCH1_7_UNIT 1</v>
          </cell>
        </row>
        <row r="167">
          <cell r="A167" t="str">
            <v>DUTCH2_7_UNIT 1</v>
          </cell>
        </row>
        <row r="168">
          <cell r="A168" t="str">
            <v>DVLCYN_1_UNITS</v>
          </cell>
        </row>
        <row r="169">
          <cell r="A169" t="str">
            <v>EASTWD_7_UNIT</v>
          </cell>
        </row>
        <row r="170">
          <cell r="A170" t="str">
            <v>EDMONS_2_NSPIN</v>
          </cell>
        </row>
        <row r="171">
          <cell r="A171" t="str">
            <v>EGATE_7_NOCITY</v>
          </cell>
        </row>
        <row r="172">
          <cell r="A172" t="str">
            <v>ELCAJN_6_LM6K</v>
          </cell>
        </row>
        <row r="173">
          <cell r="A173" t="str">
            <v>ELCAJN_6_UNITA1</v>
          </cell>
        </row>
        <row r="174">
          <cell r="A174" t="str">
            <v>ELCAJN_7_GT1</v>
          </cell>
        </row>
        <row r="175">
          <cell r="A175" t="str">
            <v>ELDORO_7_UNIT 1</v>
          </cell>
        </row>
        <row r="176">
          <cell r="A176" t="str">
            <v>ELDORO_7_UNIT 2</v>
          </cell>
        </row>
        <row r="177">
          <cell r="A177" t="str">
            <v>ELECTR_7_PL1X3</v>
          </cell>
        </row>
        <row r="178">
          <cell r="A178" t="str">
            <v>ELKCRK_6_STONYG</v>
          </cell>
        </row>
        <row r="179">
          <cell r="A179" t="str">
            <v>ELKHIL_2_PL1X3</v>
          </cell>
        </row>
        <row r="180">
          <cell r="A180" t="str">
            <v>ELLIS_2_QF</v>
          </cell>
        </row>
        <row r="181">
          <cell r="A181" t="str">
            <v>ELNIDP_6_BIOMAS</v>
          </cell>
        </row>
        <row r="182">
          <cell r="A182" t="str">
            <v>ELSEGN_7_UNIT 3</v>
          </cell>
        </row>
        <row r="183">
          <cell r="A183" t="str">
            <v>ELSEGN_7_UNIT 4</v>
          </cell>
        </row>
        <row r="184">
          <cell r="A184" t="str">
            <v>ENCINA_7_EA1</v>
          </cell>
        </row>
        <row r="185">
          <cell r="A185" t="str">
            <v>ENCINA_7_EA2</v>
          </cell>
        </row>
        <row r="186">
          <cell r="A186" t="str">
            <v>ENCINA_7_EA3</v>
          </cell>
        </row>
        <row r="187">
          <cell r="A187" t="str">
            <v>ENCINA_7_EA4</v>
          </cell>
        </row>
        <row r="188">
          <cell r="A188" t="str">
            <v>ENCINA_7_EA5</v>
          </cell>
        </row>
        <row r="189">
          <cell r="A189" t="str">
            <v>ENCINA_7_GT1</v>
          </cell>
        </row>
        <row r="190">
          <cell r="A190" t="str">
            <v>ESCNDO_6_PL1X2</v>
          </cell>
        </row>
        <row r="191">
          <cell r="A191" t="str">
            <v>ESCNDO_6_UNITB1</v>
          </cell>
        </row>
        <row r="192">
          <cell r="A192" t="str">
            <v>ESCO_6_GLMQF</v>
          </cell>
        </row>
        <row r="193">
          <cell r="A193" t="str">
            <v>ETIWND_2_FONTNA</v>
          </cell>
        </row>
        <row r="194">
          <cell r="A194" t="str">
            <v>ETIWND_2_QF</v>
          </cell>
        </row>
        <row r="195">
          <cell r="A195" t="str">
            <v>ETIWND_2_SOLAR</v>
          </cell>
        </row>
        <row r="196">
          <cell r="A196" t="str">
            <v>ETIWND_6_GRPLND</v>
          </cell>
        </row>
        <row r="197">
          <cell r="A197" t="str">
            <v>ETIWND_6_MWDETI</v>
          </cell>
        </row>
        <row r="198">
          <cell r="A198" t="str">
            <v>ETIWND_7_MIDVLY</v>
          </cell>
        </row>
        <row r="199">
          <cell r="A199" t="str">
            <v>ETIWND_7_UNIT 3</v>
          </cell>
        </row>
        <row r="200">
          <cell r="A200" t="str">
            <v>ETIWND_7_UNIT 4</v>
          </cell>
        </row>
        <row r="201">
          <cell r="A201" t="str">
            <v>EXCHEC_7_UNIT 1</v>
          </cell>
        </row>
        <row r="202">
          <cell r="A202" t="str">
            <v>FAIRHV_6_UNIT</v>
          </cell>
        </row>
        <row r="203">
          <cell r="A203" t="str">
            <v>FAYETT_1_UNIT</v>
          </cell>
        </row>
        <row r="204">
          <cell r="A204" t="str">
            <v>FELLOW_7_QFUNTS</v>
          </cell>
        </row>
        <row r="205">
          <cell r="A205" t="str">
            <v>FLOWD1_6_ALTPP1</v>
          </cell>
        </row>
        <row r="206">
          <cell r="A206" t="str">
            <v>FLOWD2_2_FPLWND</v>
          </cell>
        </row>
        <row r="207">
          <cell r="A207" t="str">
            <v>FLOWD2_2_UNIT 1</v>
          </cell>
        </row>
        <row r="208">
          <cell r="A208" t="str">
            <v>FMEADO_6_HELLHL</v>
          </cell>
        </row>
        <row r="209">
          <cell r="A209" t="str">
            <v>FMEADO_7_UNIT</v>
          </cell>
        </row>
        <row r="210">
          <cell r="A210" t="str">
            <v>FORBST_7_UNIT 1</v>
          </cell>
        </row>
        <row r="211">
          <cell r="A211" t="str">
            <v>FORKBU_6_UNIT</v>
          </cell>
        </row>
        <row r="212">
          <cell r="A212" t="str">
            <v>FRIANT_6_UNITS</v>
          </cell>
        </row>
        <row r="213">
          <cell r="A213" t="str">
            <v>FRITO_1_LAY</v>
          </cell>
        </row>
        <row r="214">
          <cell r="A214" t="str">
            <v>FTSWRD_7_QFUNTS</v>
          </cell>
        </row>
        <row r="215">
          <cell r="A215" t="str">
            <v>FULTON_1_QF</v>
          </cell>
        </row>
        <row r="216">
          <cell r="A216" t="str">
            <v>GALE_1_SEGS1</v>
          </cell>
        </row>
        <row r="217">
          <cell r="A217" t="str">
            <v>GARNET_1_UNITS</v>
          </cell>
        </row>
        <row r="218">
          <cell r="A218" t="str">
            <v>GARNET_1_WIND</v>
          </cell>
        </row>
        <row r="219">
          <cell r="A219" t="str">
            <v>GATES_6_PL1X2</v>
          </cell>
        </row>
        <row r="220">
          <cell r="A220" t="str">
            <v>GATWAY_2_PL1X3</v>
          </cell>
        </row>
        <row r="221">
          <cell r="A221" t="str">
            <v>GEYS11_7_UNIT11</v>
          </cell>
        </row>
        <row r="222">
          <cell r="A222" t="str">
            <v>GEYS12_7_UNIT12</v>
          </cell>
        </row>
        <row r="223">
          <cell r="A223" t="str">
            <v>GEYS13_7_UNIT13</v>
          </cell>
        </row>
        <row r="224">
          <cell r="A224" t="str">
            <v>GEYS14_7_UNIT14</v>
          </cell>
        </row>
        <row r="225">
          <cell r="A225" t="str">
            <v>GEYS16_7_UNIT16</v>
          </cell>
        </row>
        <row r="226">
          <cell r="A226" t="str">
            <v>GEYS17_2_BOTRCK</v>
          </cell>
        </row>
        <row r="227">
          <cell r="A227" t="str">
            <v>GEYS17_7_UNIT17</v>
          </cell>
        </row>
        <row r="228">
          <cell r="A228" t="str">
            <v>GEYS18_7_UNIT18</v>
          </cell>
        </row>
        <row r="229">
          <cell r="A229" t="str">
            <v>GEYS20_7_UNIT20</v>
          </cell>
        </row>
        <row r="230">
          <cell r="A230" t="str">
            <v>GILROY_1_UNIT</v>
          </cell>
        </row>
        <row r="231">
          <cell r="A231" t="str">
            <v>GILRPP_1_PL1X2</v>
          </cell>
        </row>
        <row r="232">
          <cell r="A232" t="str">
            <v>GILRPP_1_PL3X4</v>
          </cell>
        </row>
        <row r="233">
          <cell r="A233" t="str">
            <v>GLNARM_7_UNIT 1</v>
          </cell>
        </row>
        <row r="234">
          <cell r="A234" t="str">
            <v>GLNARM_7_UNIT 2</v>
          </cell>
        </row>
        <row r="235">
          <cell r="A235" t="str">
            <v>GLNARM_7_UNIT 3</v>
          </cell>
        </row>
        <row r="236">
          <cell r="A236" t="str">
            <v>GLNARM_7_UNIT 4</v>
          </cell>
        </row>
        <row r="237">
          <cell r="A237" t="str">
            <v>GOLDHL_1_QF</v>
          </cell>
        </row>
        <row r="238">
          <cell r="A238" t="str">
            <v>GOLETA_2_QF</v>
          </cell>
        </row>
        <row r="239">
          <cell r="A239" t="str">
            <v>GOLETA_6_ELLWOD</v>
          </cell>
        </row>
        <row r="240">
          <cell r="A240" t="str">
            <v>GOLETA_6_EXGEN</v>
          </cell>
        </row>
        <row r="241">
          <cell r="A241" t="str">
            <v>GOLETA_6_GAVOTA</v>
          </cell>
        </row>
        <row r="242">
          <cell r="A242" t="str">
            <v>GOLETA_6_TAJIGS</v>
          </cell>
        </row>
        <row r="243">
          <cell r="A243" t="str">
            <v>GRIZLY_1_UNIT 1</v>
          </cell>
        </row>
        <row r="244">
          <cell r="A244" t="str">
            <v>GRNLF1_1_UNITS</v>
          </cell>
        </row>
        <row r="245">
          <cell r="A245" t="str">
            <v>GRNLF2_1_UNIT</v>
          </cell>
        </row>
        <row r="246">
          <cell r="A246" t="str">
            <v>GRNVLY_7_SCLAND</v>
          </cell>
        </row>
        <row r="247">
          <cell r="A247" t="str">
            <v>GRZZLY_1_BERKLY</v>
          </cell>
        </row>
        <row r="248">
          <cell r="A248" t="str">
            <v>GWFPW1_6_UNIT</v>
          </cell>
        </row>
        <row r="249">
          <cell r="A249" t="str">
            <v>GWFPW2_1_UNIT 1</v>
          </cell>
        </row>
        <row r="250">
          <cell r="A250" t="str">
            <v>GWFPW3_1_UNIT 1</v>
          </cell>
        </row>
        <row r="251">
          <cell r="A251" t="str">
            <v>GWFPW4_6_UNIT 1</v>
          </cell>
        </row>
        <row r="252">
          <cell r="A252" t="str">
            <v>GWFPW5_6_UNIT 1</v>
          </cell>
        </row>
        <row r="253">
          <cell r="A253" t="str">
            <v>GWFPWR_1_UNITS</v>
          </cell>
        </row>
        <row r="254">
          <cell r="A254" t="str">
            <v>GWFPWR_6_UNIT</v>
          </cell>
        </row>
        <row r="255">
          <cell r="A255" t="str">
            <v>GYS5X6_7_UNITS</v>
          </cell>
        </row>
        <row r="256">
          <cell r="A256" t="str">
            <v>GYS7X8_7_UNITS</v>
          </cell>
        </row>
        <row r="257">
          <cell r="A257" t="str">
            <v>GYSRVL_7_WSPRNG</v>
          </cell>
        </row>
        <row r="258">
          <cell r="A258" t="str">
            <v>HAASPH_7_PL1X2</v>
          </cell>
        </row>
        <row r="259">
          <cell r="A259" t="str">
            <v>HALSEY_6_UNIT</v>
          </cell>
        </row>
        <row r="260">
          <cell r="A260" t="str">
            <v>HARBGN_7_UNITS</v>
          </cell>
        </row>
        <row r="261">
          <cell r="A261" t="str">
            <v>HATCR1_7_UNIT</v>
          </cell>
        </row>
        <row r="262">
          <cell r="A262" t="str">
            <v>HATCR2_7_UNIT</v>
          </cell>
        </row>
        <row r="263">
          <cell r="A263" t="str">
            <v>HATLOS_6_LSCRK</v>
          </cell>
        </row>
        <row r="264">
          <cell r="A264" t="str">
            <v>HATLOS_6_QFUNTS</v>
          </cell>
        </row>
        <row r="265">
          <cell r="A265" t="str">
            <v>HATRDG_2_WIND</v>
          </cell>
        </row>
        <row r="266">
          <cell r="A266" t="str">
            <v>HAYPRS_6_QFUNTS</v>
          </cell>
        </row>
        <row r="267">
          <cell r="A267" t="str">
            <v>HELMPG_7_UNIT 1</v>
          </cell>
        </row>
        <row r="268">
          <cell r="A268" t="str">
            <v>HELMPG_7_UNIT 2</v>
          </cell>
        </row>
        <row r="269">
          <cell r="A269" t="str">
            <v>HELMPG_7_UNIT 3</v>
          </cell>
        </row>
        <row r="270">
          <cell r="A270" t="str">
            <v>HENRTA_6_UNITA1</v>
          </cell>
        </row>
        <row r="271">
          <cell r="A271" t="str">
            <v>HENRTA_6_UNITA2</v>
          </cell>
        </row>
        <row r="272">
          <cell r="A272" t="str">
            <v>HICKS_7_GUADLP</v>
          </cell>
        </row>
        <row r="273">
          <cell r="A273" t="str">
            <v>HIDSRT_2_UNITS</v>
          </cell>
        </row>
        <row r="274">
          <cell r="A274" t="str">
            <v>HIGGNS_7_QFUNTS</v>
          </cell>
        </row>
        <row r="275">
          <cell r="A275" t="str">
            <v>HINSON_6_CARBGN</v>
          </cell>
        </row>
        <row r="276">
          <cell r="A276" t="str">
            <v>HINSON_6_LBECH1</v>
          </cell>
        </row>
        <row r="277">
          <cell r="A277" t="str">
            <v>HINSON_6_LBECH2</v>
          </cell>
        </row>
        <row r="278">
          <cell r="A278" t="str">
            <v>HINSON_6_LBECH3</v>
          </cell>
        </row>
        <row r="279">
          <cell r="A279" t="str">
            <v>HINSON_6_LBECH4</v>
          </cell>
        </row>
        <row r="280">
          <cell r="A280" t="str">
            <v>HINSON_6_SERRGN</v>
          </cell>
        </row>
        <row r="281">
          <cell r="A281" t="str">
            <v>HIWAY_7_ACANYN</v>
          </cell>
        </row>
        <row r="282">
          <cell r="A282" t="str">
            <v>HMLTBR_6_UNITS</v>
          </cell>
        </row>
        <row r="283">
          <cell r="A283" t="str">
            <v>HNTGBH_7_UNIT 1</v>
          </cell>
        </row>
        <row r="284">
          <cell r="A284" t="str">
            <v>HNTGBH_7_UNIT 2</v>
          </cell>
        </row>
        <row r="285">
          <cell r="A285" t="str">
            <v>HNTGBH_7_UNIT 3</v>
          </cell>
        </row>
        <row r="286">
          <cell r="A286" t="str">
            <v>HNTGBH_7_UNIT 4</v>
          </cell>
        </row>
        <row r="287">
          <cell r="A287" t="str">
            <v>HOLGAT_1_BORAX</v>
          </cell>
        </row>
        <row r="288">
          <cell r="A288" t="str">
            <v>HOLGAT_1_MOGEN</v>
          </cell>
        </row>
        <row r="289">
          <cell r="A289" t="str">
            <v>HUMBPP_1_UNITS3</v>
          </cell>
        </row>
        <row r="290">
          <cell r="A290" t="str">
            <v>HUMBPP_6_UNITS1</v>
          </cell>
        </row>
        <row r="291">
          <cell r="A291" t="str">
            <v>HUMBPP_6_UNITS2</v>
          </cell>
        </row>
        <row r="292">
          <cell r="A292" t="str">
            <v>HUMBSB_1_QF</v>
          </cell>
        </row>
        <row r="293">
          <cell r="A293" t="str">
            <v>HYTTHM_2_UNITS</v>
          </cell>
        </row>
        <row r="294">
          <cell r="A294" t="str">
            <v>IGNACO_1_QF</v>
          </cell>
        </row>
        <row r="295">
          <cell r="A295" t="str">
            <v>INDIGO_1_UNIT 1</v>
          </cell>
        </row>
        <row r="296">
          <cell r="A296" t="str">
            <v>INDIGO_1_UNIT 2</v>
          </cell>
        </row>
        <row r="297">
          <cell r="A297" t="str">
            <v>INDIGO_1_UNIT 3</v>
          </cell>
        </row>
        <row r="298">
          <cell r="A298" t="str">
            <v>INDVLY_1_UNITS</v>
          </cell>
        </row>
        <row r="299">
          <cell r="A299" t="str">
            <v>INLDEM_5_UNIT 1</v>
          </cell>
        </row>
        <row r="300">
          <cell r="A300" t="str">
            <v>INLDEM_5_UNIT 2</v>
          </cell>
        </row>
        <row r="301">
          <cell r="A301" t="str">
            <v>INSKIP_2_UNIT</v>
          </cell>
        </row>
        <row r="302">
          <cell r="A302" t="str">
            <v>INTTRB_6_UNIT</v>
          </cell>
        </row>
        <row r="303">
          <cell r="A303" t="str">
            <v>JAKVAL_2_IONE</v>
          </cell>
        </row>
        <row r="304">
          <cell r="A304" t="str">
            <v>JOHANN_6_QFA1</v>
          </cell>
        </row>
        <row r="305">
          <cell r="A305" t="str">
            <v>JRWOOD_1_UNIT 1</v>
          </cell>
        </row>
        <row r="306">
          <cell r="A306" t="str">
            <v>JVENTR_2_QFUNTS</v>
          </cell>
        </row>
        <row r="307">
          <cell r="A307" t="str">
            <v>KALINA_2_UNIT 1</v>
          </cell>
        </row>
        <row r="308">
          <cell r="A308" t="str">
            <v>KANAKA_1_UNIT</v>
          </cell>
        </row>
        <row r="309">
          <cell r="A309" t="str">
            <v>KEARNY_7_KY1</v>
          </cell>
        </row>
        <row r="310">
          <cell r="A310" t="str">
            <v>KEARNY_7_KY2</v>
          </cell>
        </row>
        <row r="311">
          <cell r="A311" t="str">
            <v>KEARNY_7_KY3</v>
          </cell>
        </row>
        <row r="312">
          <cell r="A312" t="str">
            <v>KEKAWK_6_UNIT</v>
          </cell>
        </row>
        <row r="313">
          <cell r="A313" t="str">
            <v>KELYRG_6_UNIT</v>
          </cell>
        </row>
        <row r="314">
          <cell r="A314" t="str">
            <v>KERKH1_7_UNIT 1</v>
          </cell>
        </row>
        <row r="315">
          <cell r="A315" t="str">
            <v>KERKH1_7_UNIT 2</v>
          </cell>
        </row>
        <row r="316">
          <cell r="A316" t="str">
            <v>KERKH1_7_UNIT 3</v>
          </cell>
        </row>
        <row r="317">
          <cell r="A317" t="str">
            <v>KERKH2_7_UNIT 1</v>
          </cell>
        </row>
        <row r="318">
          <cell r="A318" t="str">
            <v>KERNFT_1_UNITS</v>
          </cell>
        </row>
        <row r="319">
          <cell r="A319" t="str">
            <v>KERNRG_1_UNITS</v>
          </cell>
        </row>
        <row r="320">
          <cell r="A320" t="str">
            <v>KERRGN_1_UNIT 1</v>
          </cell>
        </row>
        <row r="321">
          <cell r="A321" t="str">
            <v>KILARC_2_UNIT 1</v>
          </cell>
        </row>
        <row r="322">
          <cell r="A322" t="str">
            <v>KINGCO_1_KINGBR</v>
          </cell>
        </row>
        <row r="323">
          <cell r="A323" t="str">
            <v>KINGRV_7_UNIT 1</v>
          </cell>
        </row>
        <row r="324">
          <cell r="A324" t="str">
            <v>KIRKER_7_KELCYN</v>
          </cell>
        </row>
        <row r="325">
          <cell r="A325" t="str">
            <v>KNGCTY_6_UNITA1</v>
          </cell>
        </row>
        <row r="326">
          <cell r="A326" t="str">
            <v>KRAMER_1_SEGS37</v>
          </cell>
        </row>
        <row r="327">
          <cell r="A327" t="str">
            <v>KRAMER_2_SEGS89</v>
          </cell>
        </row>
        <row r="328">
          <cell r="A328" t="str">
            <v>KRNCNY_6_UNIT</v>
          </cell>
        </row>
        <row r="329">
          <cell r="A329" t="str">
            <v>KRNOIL_7_TEXEXP</v>
          </cell>
        </row>
        <row r="330">
          <cell r="A330" t="str">
            <v>LACIEN_2_VENICE</v>
          </cell>
        </row>
        <row r="331">
          <cell r="A331" t="str">
            <v>LAFRES_6_QF</v>
          </cell>
        </row>
        <row r="332">
          <cell r="A332" t="str">
            <v>LAGBEL_6_QF</v>
          </cell>
        </row>
        <row r="333">
          <cell r="A333" t="str">
            <v>LAPAC_6_UNIT</v>
          </cell>
        </row>
        <row r="334">
          <cell r="A334" t="str">
            <v>LAPLMA_2_UNIT 1</v>
          </cell>
        </row>
        <row r="335">
          <cell r="A335" t="str">
            <v>LAPLMA_2_UNIT 2</v>
          </cell>
        </row>
        <row r="336">
          <cell r="A336" t="str">
            <v>LAPLMA_2_UNIT 3</v>
          </cell>
        </row>
        <row r="337">
          <cell r="A337" t="str">
            <v>LAPLMA_2_UNIT 4</v>
          </cell>
        </row>
        <row r="338">
          <cell r="A338" t="str">
            <v>LARKSP_6_UNIT 1</v>
          </cell>
        </row>
        <row r="339">
          <cell r="A339" t="str">
            <v>LARKSP_6_UNIT 2</v>
          </cell>
        </row>
        <row r="340">
          <cell r="A340" t="str">
            <v>LAROA1_2_UNITA1</v>
          </cell>
        </row>
        <row r="341">
          <cell r="A341" t="str">
            <v>LAROA2_2_UNITA1</v>
          </cell>
        </row>
        <row r="342">
          <cell r="A342" t="str">
            <v>LASSEN_6_UNITS</v>
          </cell>
        </row>
        <row r="343">
          <cell r="A343" t="str">
            <v>LAWRNC_7_SUNYVL</v>
          </cell>
        </row>
        <row r="344">
          <cell r="A344" t="str">
            <v>LEBECS_2_UNITS</v>
          </cell>
        </row>
        <row r="345">
          <cell r="A345" t="str">
            <v>LECEF_1_UNITS</v>
          </cell>
        </row>
        <row r="346">
          <cell r="A346" t="str">
            <v>LEWSTN_7_WEBRFL</v>
          </cell>
        </row>
        <row r="347">
          <cell r="A347" t="str">
            <v>LFC 51_2_UNIT 1</v>
          </cell>
        </row>
        <row r="348">
          <cell r="A348" t="str">
            <v>LGHTHP_6_ICEGEN</v>
          </cell>
        </row>
        <row r="349">
          <cell r="A349" t="str">
            <v>LGHTHP_6_QF</v>
          </cell>
        </row>
        <row r="350">
          <cell r="A350" t="str">
            <v>LIVOAK_1_UNIT 1</v>
          </cell>
        </row>
        <row r="351">
          <cell r="A351" t="str">
            <v>LMBEPK_2_UNITA1</v>
          </cell>
        </row>
        <row r="352">
          <cell r="A352" t="str">
            <v>LMBEPK_2_UNITA2</v>
          </cell>
        </row>
        <row r="353">
          <cell r="A353" t="str">
            <v>LMBEPK_2_UNITA3</v>
          </cell>
        </row>
        <row r="354">
          <cell r="A354" t="str">
            <v>LMEC_1_PL1X3</v>
          </cell>
        </row>
        <row r="355">
          <cell r="A355" t="str">
            <v>LODI25_2_UNIT 1</v>
          </cell>
        </row>
        <row r="356">
          <cell r="A356" t="str">
            <v>LOWGAP_7_QFUNTS</v>
          </cell>
        </row>
        <row r="357">
          <cell r="A357" t="str">
            <v>MALAGA_1_PL1X2</v>
          </cell>
        </row>
        <row r="358">
          <cell r="A358" t="str">
            <v>MALCHQ_7_UNIT 1</v>
          </cell>
        </row>
        <row r="359">
          <cell r="A359" t="str">
            <v>MARKHM_1_CATLST</v>
          </cell>
        </row>
        <row r="360">
          <cell r="A360" t="str">
            <v>MARTIN_1_SUNSET</v>
          </cell>
        </row>
        <row r="361">
          <cell r="A361" t="str">
            <v>MCARTH_6_BIGVAL</v>
          </cell>
        </row>
        <row r="362">
          <cell r="A362" t="str">
            <v>MCCALL_1_QF</v>
          </cell>
        </row>
        <row r="363">
          <cell r="A363" t="str">
            <v>MCGEN_1_UNIT</v>
          </cell>
        </row>
        <row r="364">
          <cell r="A364" t="str">
            <v>MCSWAN_6_UNITS</v>
          </cell>
        </row>
        <row r="365">
          <cell r="A365" t="str">
            <v>MDFKRL_2_PROJCT</v>
          </cell>
        </row>
        <row r="366">
          <cell r="A366" t="str">
            <v>MENBIO_6_RENEW1</v>
          </cell>
        </row>
        <row r="367">
          <cell r="A367" t="str">
            <v>MENBIO_6_UNIT</v>
          </cell>
        </row>
        <row r="368">
          <cell r="A368" t="str">
            <v>MERCFL_6_UNIT</v>
          </cell>
        </row>
        <row r="369">
          <cell r="A369" t="str">
            <v>MESAP_1_QF</v>
          </cell>
        </row>
        <row r="370">
          <cell r="A370" t="str">
            <v>MESAS_2_QF</v>
          </cell>
        </row>
        <row r="371">
          <cell r="A371" t="str">
            <v>METCLF_1_QF</v>
          </cell>
        </row>
        <row r="372">
          <cell r="A372" t="str">
            <v>METEC_2_PL1X3</v>
          </cell>
        </row>
        <row r="373">
          <cell r="A373" t="str">
            <v>MIDSET_1_UNIT 1</v>
          </cell>
        </row>
        <row r="374">
          <cell r="A374" t="str">
            <v>MIDWAY_1_QF</v>
          </cell>
        </row>
        <row r="375">
          <cell r="A375" t="str">
            <v>MILBRA_1_QF</v>
          </cell>
        </row>
        <row r="376">
          <cell r="A376" t="str">
            <v>MIRLOM_2_CORONA</v>
          </cell>
        </row>
        <row r="377">
          <cell r="A377" t="str">
            <v>MIRLOM_2_TEMESC</v>
          </cell>
        </row>
        <row r="378">
          <cell r="A378" t="str">
            <v>MIRLOM_6_DELGEN</v>
          </cell>
        </row>
        <row r="379">
          <cell r="A379" t="str">
            <v>MIRLOM_6_PEAKER</v>
          </cell>
        </row>
        <row r="380">
          <cell r="A380" t="str">
            <v>MIRLOM_7_MWDLKM</v>
          </cell>
        </row>
        <row r="381">
          <cell r="A381" t="str">
            <v>MISSIX_1_QF</v>
          </cell>
        </row>
        <row r="382">
          <cell r="A382" t="str">
            <v>MKTRCK_1_UNIT 1</v>
          </cell>
        </row>
        <row r="383">
          <cell r="A383" t="str">
            <v>MLPTAS_7_QFUNTS</v>
          </cell>
        </row>
        <row r="384">
          <cell r="A384" t="str">
            <v>MNDALY_7_UNIT 1</v>
          </cell>
        </row>
        <row r="385">
          <cell r="A385" t="str">
            <v>MNDALY_7_UNIT 2</v>
          </cell>
        </row>
        <row r="386">
          <cell r="A386" t="str">
            <v>MNDALY_7_UNIT 3</v>
          </cell>
        </row>
        <row r="387">
          <cell r="A387" t="str">
            <v>MNTAGU_7_NEWBYI</v>
          </cell>
        </row>
        <row r="388">
          <cell r="A388" t="str">
            <v>MOJAVE_1_SIPHON</v>
          </cell>
        </row>
        <row r="389">
          <cell r="A389" t="str">
            <v>MONLTH_6_BOREL</v>
          </cell>
        </row>
        <row r="390">
          <cell r="A390" t="str">
            <v>MONTPH_7_UNITS</v>
          </cell>
        </row>
        <row r="391">
          <cell r="A391" t="str">
            <v>MOORPK_2_CALABS</v>
          </cell>
        </row>
        <row r="392">
          <cell r="A392" t="str">
            <v>MOORPK_6_QF</v>
          </cell>
        </row>
        <row r="393">
          <cell r="A393" t="str">
            <v>MOORPK_7_UNITA1</v>
          </cell>
        </row>
        <row r="394">
          <cell r="A394" t="str">
            <v>MORBAY_7_UNIT 3</v>
          </cell>
        </row>
        <row r="395">
          <cell r="A395" t="str">
            <v>MORBAY_7_UNIT 4</v>
          </cell>
        </row>
        <row r="396">
          <cell r="A396" t="str">
            <v>MOSSLD_1_QF</v>
          </cell>
        </row>
        <row r="397">
          <cell r="A397" t="str">
            <v>MOSSLD_2_PSP1</v>
          </cell>
        </row>
        <row r="398">
          <cell r="A398" t="str">
            <v>MOSSLD_2_PSP2</v>
          </cell>
        </row>
        <row r="399">
          <cell r="A399" t="str">
            <v>MOSSLD_7_UNIT 6</v>
          </cell>
        </row>
        <row r="400">
          <cell r="A400" t="str">
            <v>MOSSLD_7_UNIT 7</v>
          </cell>
        </row>
        <row r="401">
          <cell r="A401" t="str">
            <v>MRCHNT_2_MELDYN</v>
          </cell>
        </row>
        <row r="402">
          <cell r="A402" t="str">
            <v>MRGT_6_MEF2</v>
          </cell>
        </row>
        <row r="403">
          <cell r="A403" t="str">
            <v>MRGT_6_MMAREF</v>
          </cell>
        </row>
        <row r="404">
          <cell r="A404" t="str">
            <v>MRGT_7_UNITS</v>
          </cell>
        </row>
        <row r="405">
          <cell r="A405" t="str">
            <v>MSHGTS_6_MMARLF</v>
          </cell>
        </row>
        <row r="406">
          <cell r="A406" t="str">
            <v>MSSION_2_QF</v>
          </cell>
        </row>
        <row r="407">
          <cell r="A407" t="str">
            <v>MTNLAS_6_UNIT</v>
          </cell>
        </row>
        <row r="408">
          <cell r="A408" t="str">
            <v>MTNPOS_1_UNIT</v>
          </cell>
        </row>
        <row r="409">
          <cell r="A409" t="str">
            <v>MTNPWR_7_BURNEY</v>
          </cell>
        </row>
        <row r="410">
          <cell r="A410" t="str">
            <v>MTWIND_1_UNIT 1</v>
          </cell>
        </row>
        <row r="411">
          <cell r="A411" t="str">
            <v>MTWIND_1_UNIT 2</v>
          </cell>
        </row>
        <row r="412">
          <cell r="A412" t="str">
            <v>MTWIND_1_UNIT 3</v>
          </cell>
        </row>
        <row r="413">
          <cell r="A413" t="str">
            <v>NAPA_2_UNIT</v>
          </cell>
        </row>
        <row r="414">
          <cell r="A414" t="str">
            <v>NAROW1_2_UNIT</v>
          </cell>
        </row>
        <row r="415">
          <cell r="A415" t="str">
            <v>NAROW2_2_UNIT</v>
          </cell>
        </row>
        <row r="416">
          <cell r="A416" t="str">
            <v>NAVY35_1_UNITS</v>
          </cell>
        </row>
        <row r="417">
          <cell r="A417" t="str">
            <v>NAVYII_2_UNITS</v>
          </cell>
        </row>
        <row r="418">
          <cell r="A418" t="str">
            <v>NCPA_7_GP1UN1</v>
          </cell>
        </row>
        <row r="419">
          <cell r="A419" t="str">
            <v>NCPA_7_GP1UN2</v>
          </cell>
        </row>
        <row r="420">
          <cell r="A420" t="str">
            <v>NCPA_7_GP2UN3</v>
          </cell>
        </row>
        <row r="421">
          <cell r="A421" t="str">
            <v>NCPA_7_GP2UN4</v>
          </cell>
        </row>
        <row r="422">
          <cell r="A422" t="str">
            <v>NEWARK_1_QF</v>
          </cell>
        </row>
        <row r="423">
          <cell r="A423" t="str">
            <v>NHOGAN_6_UNITS</v>
          </cell>
        </row>
        <row r="424">
          <cell r="A424" t="str">
            <v>NIMTG_6_NIQF</v>
          </cell>
        </row>
        <row r="425">
          <cell r="A425" t="str">
            <v>NWCSTL_7_UNIT 1</v>
          </cell>
        </row>
        <row r="426">
          <cell r="A426" t="str">
            <v>OAK C_7_UNIT 1</v>
          </cell>
        </row>
        <row r="427">
          <cell r="A427" t="str">
            <v>OAK C_7_UNIT 2</v>
          </cell>
        </row>
        <row r="428">
          <cell r="A428" t="str">
            <v>OAK C_7_UNIT 3</v>
          </cell>
        </row>
        <row r="429">
          <cell r="A429" t="str">
            <v>OAK L_7_EBMUD</v>
          </cell>
        </row>
        <row r="430">
          <cell r="A430" t="str">
            <v>OGROVE_6_PL1X2</v>
          </cell>
        </row>
        <row r="431">
          <cell r="A431" t="str">
            <v>OILDAL_1_UNIT 1</v>
          </cell>
        </row>
        <row r="432">
          <cell r="A432" t="str">
            <v>OILFLD_7_QFUNTS</v>
          </cell>
        </row>
        <row r="433">
          <cell r="A433" t="str">
            <v>OLINDA_2_COYCRK</v>
          </cell>
        </row>
        <row r="434">
          <cell r="A434" t="str">
            <v>OLINDA_2_QF</v>
          </cell>
        </row>
        <row r="435">
          <cell r="A435" t="str">
            <v>OLINDA_7_LNDFIL</v>
          </cell>
        </row>
        <row r="436">
          <cell r="A436" t="str">
            <v>OLSEN_2_UNIT</v>
          </cell>
        </row>
        <row r="437">
          <cell r="A437" t="str">
            <v>OMAR_2_UNIT 1</v>
          </cell>
        </row>
        <row r="438">
          <cell r="A438" t="str">
            <v>OMAR_2_UNIT 2</v>
          </cell>
        </row>
        <row r="439">
          <cell r="A439" t="str">
            <v>OMAR_2_UNIT 3</v>
          </cell>
        </row>
        <row r="440">
          <cell r="A440" t="str">
            <v>OMAR_2_UNIT 4</v>
          </cell>
        </row>
        <row r="441">
          <cell r="A441" t="str">
            <v>ORMOND_7_UNIT 1</v>
          </cell>
        </row>
        <row r="442">
          <cell r="A442" t="str">
            <v>ORMOND_7_UNIT 2</v>
          </cell>
        </row>
        <row r="443">
          <cell r="A443" t="str">
            <v>OROVIL_6_UNIT</v>
          </cell>
        </row>
        <row r="444">
          <cell r="A444" t="str">
            <v>OSO_6_NSPIN</v>
          </cell>
        </row>
        <row r="445">
          <cell r="A445" t="str">
            <v>OTAY_6_PL1X2</v>
          </cell>
        </row>
        <row r="446">
          <cell r="A446" t="str">
            <v>OTAY_6_UNITB1</v>
          </cell>
        </row>
        <row r="447">
          <cell r="A447" t="str">
            <v>OTAY_7_UNITC1</v>
          </cell>
        </row>
        <row r="448">
          <cell r="A448" t="str">
            <v>OTMESA_2_PL1X3</v>
          </cell>
        </row>
        <row r="449">
          <cell r="A449" t="str">
            <v>OXBOW_6_DRUM</v>
          </cell>
        </row>
        <row r="450">
          <cell r="A450" t="str">
            <v>OXMTN_6_LNDFIL</v>
          </cell>
        </row>
        <row r="451">
          <cell r="A451" t="str">
            <v>PACLUM_6_UNIT</v>
          </cell>
        </row>
        <row r="452">
          <cell r="A452" t="str">
            <v>PACORO_6_UNIT</v>
          </cell>
        </row>
        <row r="453">
          <cell r="A453" t="str">
            <v>PADUA_2_ONTARO</v>
          </cell>
        </row>
        <row r="454">
          <cell r="A454" t="str">
            <v>PADUA_6_MWDSDM</v>
          </cell>
        </row>
        <row r="455">
          <cell r="A455" t="str">
            <v>PADUA_6_QF</v>
          </cell>
        </row>
        <row r="456">
          <cell r="A456" t="str">
            <v>PADUA_7_SDIMAS</v>
          </cell>
        </row>
        <row r="457">
          <cell r="A457" t="str">
            <v>PALALT_7_COBUG</v>
          </cell>
        </row>
        <row r="458">
          <cell r="A458" t="str">
            <v>PALOMR_2_PL1X3</v>
          </cell>
        </row>
        <row r="459">
          <cell r="A459" t="str">
            <v>PANDOL_6_UNIT</v>
          </cell>
        </row>
        <row r="460">
          <cell r="A460" t="str">
            <v>PEARBL_2_NSPIN</v>
          </cell>
        </row>
        <row r="461">
          <cell r="A461" t="str">
            <v>PHOENX_1_UNIT</v>
          </cell>
        </row>
        <row r="462">
          <cell r="A462" t="str">
            <v>PINFLT_7_UNITS</v>
          </cell>
        </row>
        <row r="463">
          <cell r="A463" t="str">
            <v>PIT1_7_UNIT 1</v>
          </cell>
        </row>
        <row r="464">
          <cell r="A464" t="str">
            <v>PIT1_7_UNIT 2</v>
          </cell>
        </row>
        <row r="465">
          <cell r="A465" t="str">
            <v>PIT3_7_PL1X3</v>
          </cell>
        </row>
        <row r="466">
          <cell r="A466" t="str">
            <v>PIT4_7_PL1X2</v>
          </cell>
        </row>
        <row r="467">
          <cell r="A467" t="str">
            <v>PIT5_7_PL1X2</v>
          </cell>
        </row>
        <row r="468">
          <cell r="A468" t="str">
            <v>PIT5_7_PL3X4</v>
          </cell>
        </row>
        <row r="469">
          <cell r="A469" t="str">
            <v>PIT5_7_QFUNTS</v>
          </cell>
        </row>
        <row r="470">
          <cell r="A470" t="str">
            <v>PIT6_7_UNIT 1</v>
          </cell>
        </row>
        <row r="471">
          <cell r="A471" t="str">
            <v>PIT6_7_UNIT 2</v>
          </cell>
        </row>
        <row r="472">
          <cell r="A472" t="str">
            <v>PIT7_7_UNIT 1</v>
          </cell>
        </row>
        <row r="473">
          <cell r="A473" t="str">
            <v>PIT7_7_UNIT 2</v>
          </cell>
        </row>
        <row r="474">
          <cell r="A474" t="str">
            <v>PITTSP_7_UNIT 5</v>
          </cell>
        </row>
        <row r="475">
          <cell r="A475" t="str">
            <v>PITTSP_7_UNIT 6</v>
          </cell>
        </row>
        <row r="476">
          <cell r="A476" t="str">
            <v>PITTSP_7_UNIT 7</v>
          </cell>
        </row>
        <row r="477">
          <cell r="A477" t="str">
            <v>PLACVL_1_CHILIB</v>
          </cell>
        </row>
        <row r="478">
          <cell r="A478" t="str">
            <v>PLACVL_1_RCKCRE</v>
          </cell>
        </row>
        <row r="479">
          <cell r="A479" t="str">
            <v>PLSNTG_7_LNCLND</v>
          </cell>
        </row>
        <row r="480">
          <cell r="A480" t="str">
            <v>PNCHEG_2_PL1X4</v>
          </cell>
        </row>
        <row r="481">
          <cell r="A481" t="str">
            <v>PNCHPP_1_PL1X2</v>
          </cell>
        </row>
        <row r="482">
          <cell r="A482" t="str">
            <v>PNOCHE_1_PL1X2</v>
          </cell>
        </row>
        <row r="483">
          <cell r="A483" t="str">
            <v>PNOCHE_1_UNITA1</v>
          </cell>
        </row>
        <row r="484">
          <cell r="A484" t="str">
            <v>POEPH_7_UNIT 1</v>
          </cell>
        </row>
        <row r="485">
          <cell r="A485" t="str">
            <v>POEPH_7_UNIT 2</v>
          </cell>
        </row>
        <row r="486">
          <cell r="A486" t="str">
            <v>POTRPP_7_UNIT 3</v>
          </cell>
        </row>
        <row r="487">
          <cell r="A487" t="str">
            <v>POTRPP_7_UNIT 4</v>
          </cell>
        </row>
        <row r="488">
          <cell r="A488" t="str">
            <v>POTRPP_7_UNIT 5</v>
          </cell>
        </row>
        <row r="489">
          <cell r="A489" t="str">
            <v>POTRPP_7_UNIT 6</v>
          </cell>
        </row>
        <row r="490">
          <cell r="A490" t="str">
            <v>POTTER_6_UNITS</v>
          </cell>
        </row>
        <row r="491">
          <cell r="A491" t="str">
            <v>POTTER_7_VECINO</v>
          </cell>
        </row>
        <row r="492">
          <cell r="A492" t="str">
            <v>PSWEET_7_QFUNTS</v>
          </cell>
        </row>
        <row r="493">
          <cell r="A493" t="str">
            <v>PTLOMA_6_NTCCGN</v>
          </cell>
        </row>
        <row r="494">
          <cell r="A494" t="str">
            <v>PTLOMA_6_NTCQF</v>
          </cell>
        </row>
        <row r="495">
          <cell r="A495" t="str">
            <v>PWEST_1_UNIT</v>
          </cell>
        </row>
        <row r="496">
          <cell r="A496" t="str">
            <v>RCKCRK_7_UNIT 1</v>
          </cell>
        </row>
        <row r="497">
          <cell r="A497" t="str">
            <v>RCKCRK_7_UNIT 2</v>
          </cell>
        </row>
        <row r="498">
          <cell r="A498" t="str">
            <v>RECTOR_2_KAWEAH</v>
          </cell>
        </row>
        <row r="499">
          <cell r="A499" t="str">
            <v>RECTOR_2_KAWH 1</v>
          </cell>
        </row>
        <row r="500">
          <cell r="A500" t="str">
            <v>RECTOR_2_QF</v>
          </cell>
        </row>
        <row r="501">
          <cell r="A501" t="str">
            <v>RECTOR_7_TULARE</v>
          </cell>
        </row>
        <row r="502">
          <cell r="A502" t="str">
            <v>REDBLF_6_UNIT</v>
          </cell>
        </row>
        <row r="503">
          <cell r="A503" t="str">
            <v>REDOND_7_UNIT 5</v>
          </cell>
        </row>
        <row r="504">
          <cell r="A504" t="str">
            <v>REDOND_7_UNIT 6</v>
          </cell>
        </row>
        <row r="505">
          <cell r="A505" t="str">
            <v>REDOND_7_UNIT 7</v>
          </cell>
        </row>
        <row r="506">
          <cell r="A506" t="str">
            <v>REDOND_7_UNIT 8</v>
          </cell>
        </row>
        <row r="507">
          <cell r="A507" t="str">
            <v>RHONDO_2_QF</v>
          </cell>
        </row>
        <row r="508">
          <cell r="A508" t="str">
            <v>RHONDO_6_PUENTE</v>
          </cell>
        </row>
        <row r="509">
          <cell r="A509" t="str">
            <v>RICHMN_7_BAYENV</v>
          </cell>
        </row>
        <row r="510">
          <cell r="A510" t="str">
            <v>RIOBRV_6_UNIT 1</v>
          </cell>
        </row>
        <row r="511">
          <cell r="A511" t="str">
            <v>RIOOSO_1_QF</v>
          </cell>
        </row>
        <row r="512">
          <cell r="A512" t="str">
            <v>ROLLIN_6_UNIT</v>
          </cell>
        </row>
        <row r="513">
          <cell r="A513" t="str">
            <v>RVRVEW_1_UNITA1</v>
          </cell>
        </row>
        <row r="514">
          <cell r="A514" t="str">
            <v>RVSIDE_2_RERCU3</v>
          </cell>
        </row>
        <row r="515">
          <cell r="A515" t="str">
            <v>RVSIDE_2_RERCU4</v>
          </cell>
        </row>
        <row r="516">
          <cell r="A516" t="str">
            <v>RVSIDE_6_RERCU1</v>
          </cell>
        </row>
        <row r="517">
          <cell r="A517" t="str">
            <v>RVSIDE_6_RERCU2</v>
          </cell>
        </row>
        <row r="518">
          <cell r="A518" t="str">
            <v>RVSIDE_6_SPRING</v>
          </cell>
        </row>
        <row r="519">
          <cell r="A519" t="str">
            <v>SALIRV_2_UNIT</v>
          </cell>
        </row>
        <row r="520">
          <cell r="A520" t="str">
            <v>SALTSP_7_UNITS</v>
          </cell>
        </row>
        <row r="521">
          <cell r="A521" t="str">
            <v>SAMPSN_6_KELCO1</v>
          </cell>
        </row>
        <row r="522">
          <cell r="A522" t="str">
            <v>SANJOA_1_UNIT 1</v>
          </cell>
        </row>
        <row r="523">
          <cell r="A523" t="str">
            <v>SANTFG_7_UNITS</v>
          </cell>
        </row>
        <row r="524">
          <cell r="A524" t="str">
            <v>SANTGO_6_COYOTE</v>
          </cell>
        </row>
        <row r="525">
          <cell r="A525" t="str">
            <v>SARGNT_2_UNIT</v>
          </cell>
        </row>
        <row r="526">
          <cell r="A526" t="str">
            <v>SAUGUS_2_TOLAND</v>
          </cell>
        </row>
        <row r="527">
          <cell r="A527" t="str">
            <v>SAUGUS_6_MWDFTH</v>
          </cell>
        </row>
        <row r="528">
          <cell r="A528" t="str">
            <v>SAUGUS_6_PTCHGN</v>
          </cell>
        </row>
        <row r="529">
          <cell r="A529" t="str">
            <v>SAUGUS_6_QF</v>
          </cell>
        </row>
        <row r="530">
          <cell r="A530" t="str">
            <v>SAUGUS_7_CHIQCN</v>
          </cell>
        </row>
        <row r="531">
          <cell r="A531" t="str">
            <v>SAUGUS_7_LOPEZ</v>
          </cell>
        </row>
        <row r="532">
          <cell r="A532" t="str">
            <v>SBERDO_2_PSP3</v>
          </cell>
        </row>
        <row r="533">
          <cell r="A533" t="str">
            <v>SBERDO_2_PSP4</v>
          </cell>
        </row>
        <row r="534">
          <cell r="A534" t="str">
            <v>SBERDO_2_QF</v>
          </cell>
        </row>
        <row r="535">
          <cell r="A535" t="str">
            <v>SBERDO_2_SNTANA</v>
          </cell>
        </row>
        <row r="536">
          <cell r="A536" t="str">
            <v>SBERDO_6_MILLCK</v>
          </cell>
        </row>
        <row r="537">
          <cell r="A537" t="str">
            <v>SCHLTE_1_UNITA1</v>
          </cell>
        </row>
        <row r="538">
          <cell r="A538" t="str">
            <v>SCHLTE_1_UNITA2</v>
          </cell>
        </row>
        <row r="539">
          <cell r="A539" t="str">
            <v>SEARLS_7_ARGUS</v>
          </cell>
        </row>
        <row r="540">
          <cell r="A540" t="str">
            <v>SEARLS_7_WESTEN</v>
          </cell>
        </row>
        <row r="541">
          <cell r="A541" t="str">
            <v>SEAWST_6_LAPOS</v>
          </cell>
        </row>
        <row r="542">
          <cell r="A542" t="str">
            <v>SEGS_1_SEGS2</v>
          </cell>
        </row>
        <row r="543">
          <cell r="A543" t="str">
            <v>SGREGY_6_SANGER</v>
          </cell>
        </row>
        <row r="544">
          <cell r="A544" t="str">
            <v>SIERRA_1_UNITS</v>
          </cell>
        </row>
        <row r="545">
          <cell r="A545" t="str">
            <v>SISQUC_1_SMARIA</v>
          </cell>
        </row>
        <row r="546">
          <cell r="A546" t="str">
            <v>SLUISP_2_UNITS</v>
          </cell>
        </row>
        <row r="547">
          <cell r="A547" t="str">
            <v>SLYCRK_1_UNIT 1</v>
          </cell>
        </row>
        <row r="548">
          <cell r="A548" t="str">
            <v>SMARQF_1_UNIT 1</v>
          </cell>
        </row>
        <row r="549">
          <cell r="A549" t="str">
            <v>SMPAND_7_UNIT</v>
          </cell>
        </row>
        <row r="550">
          <cell r="A550" t="str">
            <v>SMPRIP_1_SMPSON</v>
          </cell>
        </row>
        <row r="551">
          <cell r="A551" t="str">
            <v>SMRCOS_6_LNDFIL</v>
          </cell>
        </row>
        <row r="552">
          <cell r="A552" t="str">
            <v>SMUDGO_7_UNIT 1</v>
          </cell>
        </row>
        <row r="553">
          <cell r="A553" t="str">
            <v>SNCLRA_6_OXGEN</v>
          </cell>
        </row>
        <row r="554">
          <cell r="A554" t="str">
            <v>SNCLRA_6_PROCGN</v>
          </cell>
        </row>
        <row r="555">
          <cell r="A555" t="str">
            <v>SNCLRA_6_QF</v>
          </cell>
        </row>
        <row r="556">
          <cell r="A556" t="str">
            <v>SNCLRA_6_WILLMT</v>
          </cell>
        </row>
        <row r="557">
          <cell r="A557" t="str">
            <v>SNDBAR_7_UNIT 1</v>
          </cell>
        </row>
        <row r="558">
          <cell r="A558" t="str">
            <v>SNMALF_6_UNITS</v>
          </cell>
        </row>
        <row r="559">
          <cell r="A559" t="str">
            <v>SONGS_7_UNIT 2</v>
          </cell>
        </row>
        <row r="560">
          <cell r="A560" t="str">
            <v>SONGS_7_UNIT 3</v>
          </cell>
        </row>
        <row r="561">
          <cell r="A561" t="str">
            <v>SOUTH_2_UNIT</v>
          </cell>
        </row>
        <row r="562">
          <cell r="A562" t="str">
            <v>SPAULD_6_UNIT 3</v>
          </cell>
        </row>
        <row r="563">
          <cell r="A563" t="str">
            <v>SPAULD_6_UNIT12</v>
          </cell>
        </row>
        <row r="564">
          <cell r="A564" t="str">
            <v>SPBURN_2_UNIT 1</v>
          </cell>
        </row>
        <row r="565">
          <cell r="A565" t="str">
            <v>SPBURN_7_SNOWMT</v>
          </cell>
        </row>
        <row r="566">
          <cell r="A566" t="str">
            <v>SPI LI_2_UNIT 1</v>
          </cell>
        </row>
        <row r="567">
          <cell r="A567" t="str">
            <v>SPIAND_1_UNIT</v>
          </cell>
        </row>
        <row r="568">
          <cell r="A568" t="str">
            <v>SPICER_1_UNITS</v>
          </cell>
        </row>
        <row r="569">
          <cell r="A569" t="str">
            <v>SPIFBD_1_PL1X2</v>
          </cell>
        </row>
        <row r="570">
          <cell r="A570" t="str">
            <v>SPQUIN_6_SRPCQU</v>
          </cell>
        </row>
        <row r="571">
          <cell r="A571" t="str">
            <v>SPRGAP_1_UNIT 1</v>
          </cell>
        </row>
        <row r="572">
          <cell r="A572" t="str">
            <v>SPRGVL_2_QF</v>
          </cell>
        </row>
        <row r="573">
          <cell r="A573" t="str">
            <v>SPRGVL_2_TULE</v>
          </cell>
        </row>
        <row r="574">
          <cell r="A574" t="str">
            <v>SPRGVL_2_TULESC</v>
          </cell>
        </row>
        <row r="575">
          <cell r="A575" t="str">
            <v>SRINTL_6_UNIT</v>
          </cell>
        </row>
        <row r="576">
          <cell r="A576" t="str">
            <v>STANIS_7_UNIT 1</v>
          </cell>
        </row>
        <row r="577">
          <cell r="A577" t="str">
            <v>STAUFF_1_UNIT</v>
          </cell>
        </row>
        <row r="578">
          <cell r="A578" t="str">
            <v>STIGCT_2_LODI</v>
          </cell>
        </row>
        <row r="579">
          <cell r="A579" t="str">
            <v>STNRES_1_UNIT</v>
          </cell>
        </row>
        <row r="580">
          <cell r="A580" t="str">
            <v>STOILS_1_UNITS</v>
          </cell>
        </row>
        <row r="581">
          <cell r="A581" t="str">
            <v>STOKCG_1_UNIT 1</v>
          </cell>
        </row>
        <row r="582">
          <cell r="A582" t="str">
            <v>STOREY_7_MDRCHW</v>
          </cell>
        </row>
        <row r="583">
          <cell r="A583" t="str">
            <v>SUISUN_7_CTYFAI</v>
          </cell>
        </row>
        <row r="584">
          <cell r="A584" t="str">
            <v>SUNRIS_2_PL1X3</v>
          </cell>
        </row>
        <row r="585">
          <cell r="A585" t="str">
            <v>SUNSET_2_UNITS</v>
          </cell>
        </row>
        <row r="586">
          <cell r="A586" t="str">
            <v>SUTTER_2_PL1X3</v>
          </cell>
        </row>
        <row r="587">
          <cell r="A587" t="str">
            <v>SYCAMR_2_UNITS</v>
          </cell>
        </row>
        <row r="588">
          <cell r="A588" t="str">
            <v>TANHIL_6_SOLART</v>
          </cell>
        </row>
        <row r="589">
          <cell r="A589" t="str">
            <v>TBLMTN_6_QF</v>
          </cell>
        </row>
        <row r="590">
          <cell r="A590" t="str">
            <v>TEMBLR_7_WELLPT</v>
          </cell>
        </row>
        <row r="591">
          <cell r="A591" t="str">
            <v>TENGEN_2_PL1X2</v>
          </cell>
        </row>
        <row r="592">
          <cell r="A592" t="str">
            <v>TERMEX_2_PL1X3</v>
          </cell>
        </row>
        <row r="593">
          <cell r="A593" t="str">
            <v>TESLA_1_QF</v>
          </cell>
        </row>
        <row r="594">
          <cell r="A594" t="str">
            <v>THMENG_1_UNIT 1</v>
          </cell>
        </row>
        <row r="595">
          <cell r="A595" t="str">
            <v>TIDWTR_2_UNITS</v>
          </cell>
        </row>
        <row r="596">
          <cell r="A596" t="str">
            <v>TIFFNY_1_DILLON</v>
          </cell>
        </row>
        <row r="597">
          <cell r="A597" t="str">
            <v>TIGRCK_7_UNITS</v>
          </cell>
        </row>
        <row r="598">
          <cell r="A598" t="str">
            <v>TKOPWR_2_UNIT</v>
          </cell>
        </row>
        <row r="599">
          <cell r="A599" t="str">
            <v>TOADTW_6_UNIT</v>
          </cell>
        </row>
        <row r="600">
          <cell r="A600" t="str">
            <v>TULLCK_7_UNITS</v>
          </cell>
        </row>
        <row r="601">
          <cell r="A601" t="str">
            <v>TXMCKT_6_UNIT</v>
          </cell>
        </row>
        <row r="602">
          <cell r="A602" t="str">
            <v>TXNMID_1_UNIT 2</v>
          </cell>
        </row>
        <row r="603">
          <cell r="A603" t="str">
            <v>UKIAH_7_LAKEMN</v>
          </cell>
        </row>
        <row r="604">
          <cell r="A604" t="str">
            <v>ULTOGL_1_POSO</v>
          </cell>
        </row>
        <row r="605">
          <cell r="A605" t="str">
            <v>ULTPCH_1_UNIT 1</v>
          </cell>
        </row>
        <row r="606">
          <cell r="A606" t="str">
            <v>ULTPFR_1_UNIT 1</v>
          </cell>
        </row>
        <row r="607">
          <cell r="A607" t="str">
            <v>ULTRCK_2_UNIT</v>
          </cell>
        </row>
        <row r="608">
          <cell r="A608" t="str">
            <v>UNCHEM_1_UNIT</v>
          </cell>
        </row>
        <row r="609">
          <cell r="A609" t="str">
            <v>UNOCAL_1_UNITS</v>
          </cell>
        </row>
        <row r="610">
          <cell r="A610" t="str">
            <v>UNTDQF_7_UNITS</v>
          </cell>
        </row>
        <row r="611">
          <cell r="A611" t="str">
            <v>UNVRSY_1_UNIT 1</v>
          </cell>
        </row>
        <row r="612">
          <cell r="A612" t="str">
            <v>USWND1_2_UNITS</v>
          </cell>
        </row>
        <row r="613">
          <cell r="A613" t="str">
            <v>USWND2_1_UNITS</v>
          </cell>
        </row>
        <row r="614">
          <cell r="A614" t="str">
            <v>USWND4_2_UNITS</v>
          </cell>
        </row>
        <row r="615">
          <cell r="A615" t="str">
            <v>USWNDR_2_SMUD</v>
          </cell>
        </row>
        <row r="616">
          <cell r="A616" t="str">
            <v>USWNDR_2_UNITS</v>
          </cell>
        </row>
        <row r="617">
          <cell r="A617" t="str">
            <v>USWPFK_6_FRICK</v>
          </cell>
        </row>
        <row r="618">
          <cell r="A618" t="str">
            <v>USWPJR_2_UNITS</v>
          </cell>
        </row>
        <row r="619">
          <cell r="A619" t="str">
            <v>VACADX_1_QF</v>
          </cell>
        </row>
        <row r="620">
          <cell r="A620" t="str">
            <v>VACADX_1_SOLAR</v>
          </cell>
        </row>
        <row r="621">
          <cell r="A621" t="str">
            <v>VACADX_1_UNITA1</v>
          </cell>
        </row>
        <row r="622">
          <cell r="A622" t="str">
            <v>VALLEY_5_PERRIS</v>
          </cell>
        </row>
        <row r="623">
          <cell r="A623" t="str">
            <v>VALLEY_5_REDMTN</v>
          </cell>
        </row>
        <row r="624">
          <cell r="A624" t="str">
            <v>VALLEY_7_BADLND</v>
          </cell>
        </row>
        <row r="625">
          <cell r="A625" t="str">
            <v>VALLEY_7_UNITA1</v>
          </cell>
        </row>
        <row r="626">
          <cell r="A626" t="str">
            <v>VEDDER_1_SEKERN</v>
          </cell>
        </row>
        <row r="627">
          <cell r="A627" t="str">
            <v>VERNON_6_GONZL1</v>
          </cell>
        </row>
        <row r="628">
          <cell r="A628" t="str">
            <v>VERNON_6_GONZL2</v>
          </cell>
        </row>
        <row r="629">
          <cell r="A629" t="str">
            <v>VERNON_6_MALBRG</v>
          </cell>
        </row>
        <row r="630">
          <cell r="A630" t="str">
            <v>VESTAL_2_KERN</v>
          </cell>
        </row>
        <row r="631">
          <cell r="A631" t="str">
            <v>VESTAL_6_QF</v>
          </cell>
        </row>
        <row r="632">
          <cell r="A632" t="str">
            <v>VESTAL_6_ULTRGN</v>
          </cell>
        </row>
        <row r="633">
          <cell r="A633" t="str">
            <v>VESTAL_6_WDFIRE</v>
          </cell>
        </row>
        <row r="634">
          <cell r="A634" t="str">
            <v>VICTOR_1_QF</v>
          </cell>
        </row>
        <row r="635">
          <cell r="A635" t="str">
            <v>VILLPK_2_VALLYV</v>
          </cell>
        </row>
        <row r="636">
          <cell r="A636" t="str">
            <v>VILLPK_6_MWDYOR</v>
          </cell>
        </row>
        <row r="637">
          <cell r="A637" t="str">
            <v>VINCNT_2_QF</v>
          </cell>
        </row>
        <row r="638">
          <cell r="A638" t="str">
            <v>VINCNT_2_WESTWD</v>
          </cell>
        </row>
        <row r="639">
          <cell r="A639" t="str">
            <v>VISTA_6_QF</v>
          </cell>
        </row>
        <row r="640">
          <cell r="A640" t="str">
            <v>VLYHOM_7_SSJID</v>
          </cell>
        </row>
        <row r="641">
          <cell r="A641" t="str">
            <v>VOLTA_2_UNIT 1</v>
          </cell>
        </row>
        <row r="642">
          <cell r="A642" t="str">
            <v>VOLTA_2_UNIT 2</v>
          </cell>
        </row>
        <row r="643">
          <cell r="A643" t="str">
            <v>VOLTA_7_QFUNTS</v>
          </cell>
        </row>
        <row r="644">
          <cell r="A644" t="str">
            <v>WADHAM_6_UNIT</v>
          </cell>
        </row>
        <row r="645">
          <cell r="A645" t="str">
            <v>WALNUT_6_HILLGEN</v>
          </cell>
        </row>
        <row r="646">
          <cell r="A646" t="str">
            <v>WALNUT_7_WCOVCT</v>
          </cell>
        </row>
        <row r="647">
          <cell r="A647" t="str">
            <v>WALNUT_7_WCOVST</v>
          </cell>
        </row>
        <row r="648">
          <cell r="A648" t="str">
            <v>WARNE_2_UNIT</v>
          </cell>
        </row>
        <row r="649">
          <cell r="A649" t="str">
            <v>WDFRDF_2_UNITS</v>
          </cell>
        </row>
        <row r="650">
          <cell r="A650" t="str">
            <v>WDLEAF_7_UNIT 1</v>
          </cell>
        </row>
        <row r="651">
          <cell r="A651" t="str">
            <v>WESTPT_2_UNIT</v>
          </cell>
        </row>
        <row r="652">
          <cell r="A652" t="str">
            <v>WHEATL_6_LNDFIL</v>
          </cell>
        </row>
        <row r="653">
          <cell r="A653" t="str">
            <v>WHTWTR_1_WINDA1</v>
          </cell>
        </row>
        <row r="654">
          <cell r="A654" t="str">
            <v>WISE_1_UNIT 1</v>
          </cell>
        </row>
        <row r="655">
          <cell r="A655" t="str">
            <v>WISE_1_UNIT 2</v>
          </cell>
        </row>
        <row r="656">
          <cell r="A656" t="str">
            <v>WISHON_6_UNITS</v>
          </cell>
        </row>
        <row r="657">
          <cell r="A657" t="str">
            <v>WLLWCR_6_CEDRFL</v>
          </cell>
        </row>
        <row r="658">
          <cell r="A658" t="str">
            <v>WNDMAS_2_UNIT 1</v>
          </cell>
        </row>
        <row r="659">
          <cell r="A659" t="str">
            <v>WOLFSK_1_UNITA1</v>
          </cell>
        </row>
        <row r="660">
          <cell r="A660" t="str">
            <v>WRGHTP_7_AMENGY</v>
          </cell>
        </row>
        <row r="661">
          <cell r="A661" t="str">
            <v>WSENGY_1_UNIT 1</v>
          </cell>
        </row>
        <row r="662">
          <cell r="A662" t="str">
            <v>YUBACT_1_SUNSWT</v>
          </cell>
        </row>
        <row r="663">
          <cell r="A663" t="str">
            <v>YUBACT_6_UNITA1</v>
          </cell>
        </row>
        <row r="664">
          <cell r="A664" t="str">
            <v>ZOND_6_UNIT</v>
          </cell>
        </row>
        <row r="665">
          <cell r="A665" t="str">
            <v/>
          </cell>
        </row>
        <row r="666">
          <cell r="A666" t="str">
            <v/>
          </cell>
        </row>
        <row r="667">
          <cell r="A667" t="str">
            <v/>
          </cell>
        </row>
      </sheetData>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32">
          <cell r="B32" t="str">
            <v>Yes - SOLR</v>
          </cell>
        </row>
        <row r="33">
          <cell r="B33" t="str">
            <v>Yes - WIND</v>
          </cell>
        </row>
        <row r="34">
          <cell r="B34" t="str">
            <v>No</v>
          </cell>
        </row>
      </sheetData>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IN.xls"/>
      <sheetName val="DSM.XLS"/>
      <sheetName val="SUMMARY.XLS"/>
      <sheetName val="songs2&amp;3 fuel"/>
      <sheetName val="Flex Pric Opt Revs"/>
      <sheetName val="salsrevs.xls"/>
      <sheetName val="OSSREVs"/>
      <sheetName val="ECAC.XLS"/>
      <sheetName val="ERAM.XLS"/>
      <sheetName val="Interim Transition BA"/>
      <sheetName val="ALBRR.XLS"/>
      <sheetName val="GALBRR.xls"/>
      <sheetName val="PVDDA.XLS"/>
      <sheetName val="CARE.xls"/>
      <sheetName val="RDD.xls"/>
      <sheetName val="ECONDEV"/>
      <sheetName val="HAZWASTE.XLS"/>
      <sheetName val="FUELOIL"/>
      <sheetName val="OPTIONAL  PRICING"/>
      <sheetName val="EnVEST"/>
      <sheetName val="Palo Verde BA"/>
      <sheetName val="SONGS  ICIP"/>
      <sheetName val="Palo Verde Sunk"/>
      <sheetName val="SONGS Sunk"/>
      <sheetName val="ELECVEH"/>
      <sheetName val="GCAC.XLS"/>
      <sheetName val="PPUs FERC"/>
      <sheetName val="Billing Table_Rou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SSET REV GL 101"/>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cumentation"/>
      <sheetName val="Model Inputs"/>
      <sheetName val="Gen Rate Structure"/>
      <sheetName val="ProSym Inputs"/>
      <sheetName val="SCE Financials"/>
      <sheetName val="SDG&amp;E Financials"/>
      <sheetName val="Power Supply Cost Table 24"/>
      <sheetName val="Revenue Requirement Table 18"/>
      <sheetName val="DWR Proforma - Accrued"/>
      <sheetName val="Cash Flows"/>
      <sheetName val="DWR Summary $MWh"/>
      <sheetName val="DS Coverage"/>
      <sheetName val="JP Morgan Input"/>
      <sheetName val="Common Rate Base Detail"/>
      <sheetName val="ProSym Processor"/>
      <sheetName val="ProSym Spot Summary"/>
      <sheetName val="Volume Analysis"/>
      <sheetName val="JPM Output"/>
      <sheetName val="Navigant v CAPUC Filed"/>
      <sheetName val="Presentation Graphics"/>
      <sheetName val="DWR Financials"/>
      <sheetName val="DWR Energy Requirements &amp; Sales"/>
      <sheetName val="DWR Revenue Requirement"/>
      <sheetName val="Revenue Requirement Tables"/>
      <sheetName val="Rate Increase Breakdown"/>
      <sheetName val="Per Unit Revenue Requirement"/>
      <sheetName val="BLTables"/>
      <sheetName val="BLCapIFd"/>
      <sheetName val="BLTaxable"/>
      <sheetName val="BLTaxExempt"/>
      <sheetName val="BLComb"/>
      <sheetName val="BLMonthly"/>
    </sheetNames>
    <sheetDataSet>
      <sheetData sheetId="0" refreshError="1"/>
      <sheetData sheetId="1" refreshError="1">
        <row r="108">
          <cell r="H108">
            <v>0</v>
          </cell>
        </row>
        <row r="109">
          <cell r="H109">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ver Page"/>
      <sheetName val="Data Definitions"/>
      <sheetName val="Project Information"/>
      <sheetName val="Annex-Interconnection"/>
      <sheetName val="Attestation"/>
      <sheetName val="Choices"/>
    </sheetNames>
    <sheetDataSet>
      <sheetData sheetId="0"/>
      <sheetData sheetId="1"/>
      <sheetData sheetId="2"/>
      <sheetData sheetId="3"/>
      <sheetData sheetId="4"/>
      <sheetData sheetId="5">
        <row r="2">
          <cell r="A2" t="str">
            <v>Alberta Electric System Operator (AESO)</v>
          </cell>
          <cell r="B2" t="str">
            <v>Bundled</v>
          </cell>
          <cell r="E2" t="str">
            <v>Not yet submitted for approval</v>
          </cell>
          <cell r="F2" t="str">
            <v>Barstow</v>
          </cell>
          <cell r="G2" t="str">
            <v>Not Yet Begun</v>
          </cell>
          <cell r="I2" t="str">
            <v>PPA - Solicitation</v>
          </cell>
          <cell r="J2" t="str">
            <v>PG&amp;E</v>
          </cell>
          <cell r="K2" t="str">
            <v>Yes</v>
          </cell>
          <cell r="N2" t="str">
            <v>In Development</v>
          </cell>
          <cell r="O2" t="str">
            <v>Not Yet Seeking Financing</v>
          </cell>
          <cell r="Q2" t="str">
            <v>Not started</v>
          </cell>
          <cell r="T2" t="str">
            <v>Under Negotiation</v>
          </cell>
          <cell r="U2" t="str">
            <v>Category 0</v>
          </cell>
          <cell r="AA2" t="str">
            <v>Not Yet Filed</v>
          </cell>
          <cell r="AB2" t="str">
            <v>Not Yet Filed</v>
          </cell>
          <cell r="AC2" t="str">
            <v>Not Yet Filed</v>
          </cell>
          <cell r="AD2" t="str">
            <v>Biodiesel</v>
          </cell>
          <cell r="AG2" t="str">
            <v>Yes</v>
          </cell>
          <cell r="AO2" t="str">
            <v>USA</v>
          </cell>
          <cell r="AV2" t="str">
            <v>Solar: Fixed Tilt</v>
          </cell>
          <cell r="AW2" t="str">
            <v>Not Started</v>
          </cell>
          <cell r="AX2" t="str">
            <v>RAM 1</v>
          </cell>
          <cell r="AY2" t="str">
            <v>Utility</v>
          </cell>
        </row>
        <row r="3">
          <cell r="A3" t="str">
            <v>Arizona Public Service Company (AZPS)</v>
          </cell>
          <cell r="B3" t="str">
            <v>REC Only</v>
          </cell>
          <cell r="E3" t="str">
            <v>Pending approval</v>
          </cell>
          <cell r="F3" t="str">
            <v>Baja</v>
          </cell>
          <cell r="G3" t="str">
            <v>Under Construction</v>
          </cell>
          <cell r="I3" t="str">
            <v>PPA - Bilateral</v>
          </cell>
          <cell r="J3" t="str">
            <v>SCE</v>
          </cell>
          <cell r="K3" t="str">
            <v>No</v>
          </cell>
          <cell r="N3" t="str">
            <v>Online-Test Energy</v>
          </cell>
          <cell r="O3" t="str">
            <v>Seeking Financing</v>
          </cell>
          <cell r="Q3" t="str">
            <v>Developer has submitted its Interconnection Request Application</v>
          </cell>
          <cell r="T3" t="str">
            <v>In Development</v>
          </cell>
          <cell r="U3" t="str">
            <v>Category 1</v>
          </cell>
          <cell r="AA3" t="str">
            <v>Filed - Study Tendered</v>
          </cell>
          <cell r="AB3" t="str">
            <v>Filed - Study Tendered</v>
          </cell>
          <cell r="AC3" t="str">
            <v>Filed - Study Tendered</v>
          </cell>
          <cell r="AD3" t="str">
            <v>Biogas</v>
          </cell>
          <cell r="AG3" t="str">
            <v>No</v>
          </cell>
          <cell r="AO3" t="str">
            <v>Canada</v>
          </cell>
          <cell r="AV3" t="str">
            <v>Solar: Tracking (1 Axis)</v>
          </cell>
          <cell r="AW3" t="str">
            <v>Under Negotiation</v>
          </cell>
          <cell r="AX3" t="str">
            <v>RAM 2</v>
          </cell>
          <cell r="AY3" t="str">
            <v>Counterparty</v>
          </cell>
        </row>
        <row r="4">
          <cell r="A4" t="str">
            <v>Arlington Valley LLC (DEAA)</v>
          </cell>
          <cell r="E4" t="str">
            <v>Approved</v>
          </cell>
          <cell r="F4" t="str">
            <v>Carrizo North</v>
          </cell>
          <cell r="G4" t="str">
            <v>Complete</v>
          </cell>
          <cell r="I4" t="str">
            <v>PSA - Bilateral</v>
          </cell>
          <cell r="J4" t="str">
            <v>SDG&amp;E</v>
          </cell>
          <cell r="K4" t="str">
            <v>Prime</v>
          </cell>
          <cell r="N4" t="str">
            <v>Online-Partially Delivering</v>
          </cell>
          <cell r="O4" t="str">
            <v>Partial Financing Secured</v>
          </cell>
          <cell r="Q4" t="str">
            <v>Developer has submitted requirements for maintaining queue position</v>
          </cell>
          <cell r="T4" t="str">
            <v>Online</v>
          </cell>
          <cell r="U4" t="str">
            <v>Category 2</v>
          </cell>
          <cell r="AA4" t="str">
            <v>Filed - Study in Progress</v>
          </cell>
          <cell r="AB4" t="str">
            <v>Filed - Study in Progress</v>
          </cell>
          <cell r="AC4" t="str">
            <v>Filed - Study in Progress</v>
          </cell>
          <cell r="AD4" t="str">
            <v>Biomass</v>
          </cell>
          <cell r="AO4" t="str">
            <v>Multiple</v>
          </cell>
          <cell r="AV4" t="str">
            <v>Solar: Tracking (2 Axis)</v>
          </cell>
          <cell r="AW4" t="str">
            <v>Signed</v>
          </cell>
          <cell r="AX4" t="str">
            <v>RAM 3</v>
          </cell>
          <cell r="AY4" t="str">
            <v>Mutual</v>
          </cell>
        </row>
        <row r="5">
          <cell r="A5" t="str">
            <v>Avista Corporation (AVA)</v>
          </cell>
          <cell r="E5" t="str">
            <v>No approval needed</v>
          </cell>
          <cell r="F5" t="str">
            <v>Carrizo South</v>
          </cell>
          <cell r="G5" t="str">
            <v>Unknown</v>
          </cell>
          <cell r="I5" t="str">
            <v>FIT - 1969</v>
          </cell>
          <cell r="J5" t="str">
            <v>Other</v>
          </cell>
          <cell r="N5" t="str">
            <v>Online-Fully Delivering</v>
          </cell>
          <cell r="O5" t="str">
            <v>All Financing Secured</v>
          </cell>
          <cell r="Q5" t="str">
            <v>Project accepted through Fast Track Process</v>
          </cell>
          <cell r="T5" t="str">
            <v>Expired</v>
          </cell>
          <cell r="U5" t="str">
            <v>Category 3</v>
          </cell>
          <cell r="AA5" t="str">
            <v>Filed - Re-Study Required</v>
          </cell>
          <cell r="AB5" t="str">
            <v>Filed - Re-Study Required</v>
          </cell>
          <cell r="AC5" t="str">
            <v>Filed - Re-Study Required</v>
          </cell>
          <cell r="AD5" t="str">
            <v>Conduit hydro</v>
          </cell>
          <cell r="AO5" t="str">
            <v>TBD</v>
          </cell>
          <cell r="AV5" t="str">
            <v>Hydro: Run-of-River</v>
          </cell>
          <cell r="AW5" t="str">
            <v>Self-Perform</v>
          </cell>
          <cell r="AX5" t="str">
            <v>RAM 4</v>
          </cell>
        </row>
        <row r="6">
          <cell r="A6" t="str">
            <v>Balancing Authority of Northern (BANC)</v>
          </cell>
          <cell r="E6" t="str">
            <v>Approved-Amendment pending approval</v>
          </cell>
          <cell r="F6" t="str">
            <v>Cuyama</v>
          </cell>
          <cell r="I6" t="str">
            <v>FIT - ReMAT</v>
          </cell>
          <cell r="N6" t="str">
            <v>Expired</v>
          </cell>
          <cell r="O6" t="str">
            <v>N/A-No Financing Required</v>
          </cell>
          <cell r="Q6" t="str">
            <v>Project has technical scoping meeting</v>
          </cell>
          <cell r="T6" t="str">
            <v>Terminated</v>
          </cell>
          <cell r="AA6" t="str">
            <v>Complete</v>
          </cell>
          <cell r="AB6" t="str">
            <v>Complete</v>
          </cell>
          <cell r="AC6" t="str">
            <v>Complete</v>
          </cell>
          <cell r="AD6" t="str">
            <v>Digester gas</v>
          </cell>
          <cell r="AV6" t="str">
            <v>Hydro: Reservoir</v>
          </cell>
          <cell r="AW6" t="str">
            <v>N/A</v>
          </cell>
          <cell r="AX6" t="str">
            <v>RAM 5</v>
          </cell>
        </row>
        <row r="7">
          <cell r="A7" t="str">
            <v>Bonneville Power Administration (BPAT)</v>
          </cell>
          <cell r="E7" t="str">
            <v>Advice letter withdrawn</v>
          </cell>
          <cell r="F7" t="str">
            <v>Fairmont</v>
          </cell>
          <cell r="I7" t="str">
            <v>FIT - SB1122</v>
          </cell>
          <cell r="N7" t="str">
            <v>Terminated</v>
          </cell>
          <cell r="O7" t="str">
            <v>Unknown</v>
          </cell>
          <cell r="Q7" t="str">
            <v>Project is undergoing Phase I Study</v>
          </cell>
          <cell r="AA7" t="str">
            <v>Waived</v>
          </cell>
          <cell r="AB7" t="str">
            <v>Waived</v>
          </cell>
          <cell r="AC7" t="str">
            <v>Waived</v>
          </cell>
          <cell r="AD7" t="str">
            <v>Geothermal</v>
          </cell>
          <cell r="AV7" t="str">
            <v>Hydro: Unknown</v>
          </cell>
          <cell r="AW7" t="str">
            <v>Unknown</v>
          </cell>
        </row>
        <row r="8">
          <cell r="A8" t="str">
            <v>British Columbia Hydro Authority (BCHA)</v>
          </cell>
          <cell r="E8" t="str">
            <v>Rejected</v>
          </cell>
          <cell r="F8" t="str">
            <v>Imperial East</v>
          </cell>
          <cell r="I8" t="str">
            <v>PV PPA Programs</v>
          </cell>
          <cell r="Q8" t="str">
            <v>Developer has received results of Phase I Interconnection Study</v>
          </cell>
          <cell r="AA8" t="str">
            <v>Withdrawn</v>
          </cell>
          <cell r="AB8" t="str">
            <v>Withdrawn</v>
          </cell>
          <cell r="AC8" t="str">
            <v>Withdrawn</v>
          </cell>
          <cell r="AD8" t="str">
            <v>Hybrid</v>
          </cell>
          <cell r="AV8" t="str">
            <v>N/A</v>
          </cell>
        </row>
        <row r="9">
          <cell r="A9" t="str">
            <v>California Independent System Operator (CAISO)</v>
          </cell>
          <cell r="F9" t="str">
            <v>Imperial North</v>
          </cell>
          <cell r="I9" t="str">
            <v>Renewable Standard Contract (RSC)</v>
          </cell>
          <cell r="Q9" t="str">
            <v>Developer filed application for Phase II Interconnection study</v>
          </cell>
          <cell r="AA9" t="str">
            <v>Unknown</v>
          </cell>
          <cell r="AB9" t="str">
            <v>Unknown</v>
          </cell>
          <cell r="AC9" t="str">
            <v>Unknown</v>
          </cell>
          <cell r="AD9" t="str">
            <v>Landfill gas</v>
          </cell>
        </row>
        <row r="10">
          <cell r="A10" t="str">
            <v>Comision Federal de Electricidad (CFE)</v>
          </cell>
          <cell r="F10" t="str">
            <v>Imperial South</v>
          </cell>
          <cell r="I10" t="str">
            <v>Utility-Owned Generation (UOG)</v>
          </cell>
          <cell r="Q10" t="str">
            <v>(GIDAP) ISO performs reassesment study based on developer decisions from phase I results</v>
          </cell>
          <cell r="AA10" t="str">
            <v>N/A</v>
          </cell>
          <cell r="AB10" t="str">
            <v>N/A</v>
          </cell>
          <cell r="AC10" t="str">
            <v>N/A</v>
          </cell>
          <cell r="AD10" t="str">
            <v>Muni solid waste</v>
          </cell>
        </row>
        <row r="11">
          <cell r="A11" t="str">
            <v>El Paso Electric Company (EPE)</v>
          </cell>
          <cell r="F11" t="str">
            <v>Inyokern</v>
          </cell>
          <cell r="I11" t="str">
            <v>Renewable Auction Mechanism (RAM)</v>
          </cell>
          <cell r="Q11" t="str">
            <v>Project is undergoing Phase II Interconnection Study</v>
          </cell>
          <cell r="AD11" t="str">
            <v>Ocean/tidal</v>
          </cell>
        </row>
        <row r="12">
          <cell r="A12" t="str">
            <v>Gila River Power LP (GRMA)</v>
          </cell>
          <cell r="F12" t="str">
            <v>Iron Mountain</v>
          </cell>
          <cell r="I12" t="str">
            <v>QF Standard Contract</v>
          </cell>
          <cell r="Q12" t="str">
            <v>Developer has received results of Phase II interconnection study</v>
          </cell>
          <cell r="AD12" t="str">
            <v>Small hydro</v>
          </cell>
        </row>
        <row r="13">
          <cell r="A13" t="str">
            <v>Griffith Energy LLC (GRIF)</v>
          </cell>
          <cell r="F13" t="str">
            <v>Kramer</v>
          </cell>
          <cell r="I13" t="str">
            <v>QF CHP</v>
          </cell>
          <cell r="Q13" t="str">
            <v>(GIDAP) Developer has received results and  submitted affidavits attesting to progress on specified milestones</v>
          </cell>
          <cell r="AD13" t="str">
            <v>Solar PV - Rooftop</v>
          </cell>
        </row>
        <row r="14">
          <cell r="A14" t="str">
            <v>Idaho Power Company (IPCO)</v>
          </cell>
          <cell r="F14" t="str">
            <v>Lassen North</v>
          </cell>
          <cell r="Q14" t="str">
            <v>(GIDAP) CAISO provides TP Deliverability allocation results to customers for eligible projects</v>
          </cell>
          <cell r="AD14" t="str">
            <v>Solar PV - Ground mount</v>
          </cell>
        </row>
        <row r="15">
          <cell r="A15" t="str">
            <v>Imperial Irrigation District (IID)</v>
          </cell>
          <cell r="F15" t="str">
            <v>Lassen South</v>
          </cell>
          <cell r="Q15" t="str">
            <v>Project is negotiating its GIA</v>
          </cell>
          <cell r="AD15" t="str">
            <v>Solar Thermal - No Storage</v>
          </cell>
        </row>
        <row r="16">
          <cell r="A16" t="str">
            <v>Lassen Municipal Utility District (LMUD)</v>
          </cell>
          <cell r="F16" t="str">
            <v>Mountain Pass</v>
          </cell>
          <cell r="Q16" t="str">
            <v>GIA executed and developer has posted 2nd IFS</v>
          </cell>
          <cell r="AD16" t="str">
            <v>Solar Thermal - With Storage (molten salt)</v>
          </cell>
        </row>
        <row r="17">
          <cell r="A17" t="str">
            <v>Los Angeles Department of Water and Power (LDWP)</v>
          </cell>
          <cell r="F17" t="str">
            <v>N/A</v>
          </cell>
          <cell r="Q17" t="str">
            <v>Project makes third financial posting at start of construction activities</v>
          </cell>
          <cell r="AD17" t="str">
            <v>Space solar</v>
          </cell>
        </row>
        <row r="18">
          <cell r="A18" t="str">
            <v>Missouri Region (Colorado)</v>
          </cell>
          <cell r="F18" t="str">
            <v>Needles</v>
          </cell>
          <cell r="Q18" t="str">
            <v>Self Perform</v>
          </cell>
          <cell r="AD18" t="str">
            <v>Wind</v>
          </cell>
        </row>
        <row r="19">
          <cell r="A19" t="str">
            <v>NaturEner Power Watch LLC (GWA)</v>
          </cell>
          <cell r="F19" t="str">
            <v>Nevada N</v>
          </cell>
          <cell r="Q19" t="str">
            <v>Complete</v>
          </cell>
          <cell r="AD19" t="str">
            <v>Various</v>
          </cell>
        </row>
        <row r="20">
          <cell r="A20" t="str">
            <v>Nevada Power Company (NEVP)</v>
          </cell>
          <cell r="F20" t="str">
            <v>Nevada C</v>
          </cell>
          <cell r="Q20" t="str">
            <v>Withdrawn</v>
          </cell>
        </row>
        <row r="21">
          <cell r="A21" t="str">
            <v>New Harquahala Generating Company (HGMA)</v>
          </cell>
          <cell r="F21" t="str">
            <v>NonCREZ</v>
          </cell>
          <cell r="Q21" t="str">
            <v>Unknown</v>
          </cell>
        </row>
        <row r="22">
          <cell r="A22" t="str">
            <v>NorthWestern Energy (NWMT)</v>
          </cell>
          <cell r="F22" t="str">
            <v>Owens Valley</v>
          </cell>
          <cell r="Q22" t="str">
            <v>N/A</v>
          </cell>
        </row>
        <row r="23">
          <cell r="A23" t="str">
            <v>PacifiCorp East (PACE)</v>
          </cell>
          <cell r="F23" t="str">
            <v>Palm Springs</v>
          </cell>
        </row>
        <row r="24">
          <cell r="A24" t="str">
            <v>PacifiCorp West (PACW)</v>
          </cell>
          <cell r="F24" t="str">
            <v>Pisgah</v>
          </cell>
        </row>
        <row r="25">
          <cell r="A25" t="str">
            <v>Portland General Electric Company (PGE)</v>
          </cell>
          <cell r="F25" t="str">
            <v>Riverside East</v>
          </cell>
        </row>
        <row r="26">
          <cell r="A26" t="str">
            <v>Public Service Company of Colorado (PSCO)</v>
          </cell>
          <cell r="F26" t="str">
            <v>Round Mountain</v>
          </cell>
        </row>
        <row r="27">
          <cell r="A27" t="str">
            <v>Public Service Company of New Mexico (PNM)</v>
          </cell>
          <cell r="F27" t="str">
            <v>San Bernardino - Bakersfield</v>
          </cell>
        </row>
        <row r="28">
          <cell r="A28" t="str">
            <v>PUD No. 1 of Chelan County (CHPD)</v>
          </cell>
          <cell r="F28" t="str">
            <v>San Bernardino - Lucerne</v>
          </cell>
        </row>
        <row r="29">
          <cell r="A29" t="str">
            <v>PUD No. 1 of Douglas County (DOPD)</v>
          </cell>
          <cell r="F29" t="str">
            <v>San Diego North Central</v>
          </cell>
        </row>
        <row r="30">
          <cell r="A30" t="str">
            <v>PUD No. 2 of Grant County (GCPD)</v>
          </cell>
          <cell r="F30" t="str">
            <v>San Diego South</v>
          </cell>
        </row>
        <row r="31">
          <cell r="A31" t="str">
            <v>Puget Sound Energy (PSEI)</v>
          </cell>
          <cell r="F31" t="str">
            <v>Santa Barbara</v>
          </cell>
        </row>
        <row r="32">
          <cell r="A32" t="str">
            <v>Salt River Project (SRP)</v>
          </cell>
          <cell r="F32" t="str">
            <v>Solano</v>
          </cell>
        </row>
        <row r="33">
          <cell r="A33" t="str">
            <v>Seattle City Light (SCL)</v>
          </cell>
          <cell r="F33" t="str">
            <v>TBD</v>
          </cell>
        </row>
        <row r="34">
          <cell r="A34" t="str">
            <v>Sierra Pacific Power Company (SPPC)</v>
          </cell>
          <cell r="F34" t="str">
            <v>Tehachapi</v>
          </cell>
        </row>
        <row r="35">
          <cell r="A35" t="str">
            <v>City of Tacoma Department of Public Utilities (TPWR)</v>
          </cell>
          <cell r="F35" t="str">
            <v>Twenty-nine Palms</v>
          </cell>
        </row>
        <row r="36">
          <cell r="A36" t="str">
            <v>Tucson Electric Power Company (TEPC)</v>
          </cell>
          <cell r="F36" t="str">
            <v>Unidentified</v>
          </cell>
        </row>
        <row r="37">
          <cell r="A37" t="str">
            <v>Turlock Irrigation District (TIDC)</v>
          </cell>
          <cell r="F37" t="str">
            <v>Unknown</v>
          </cell>
        </row>
        <row r="38">
          <cell r="A38" t="str">
            <v>Western Area Power Administration (WACM)</v>
          </cell>
          <cell r="F38" t="str">
            <v>Victorville</v>
          </cell>
        </row>
        <row r="39">
          <cell r="A39" t="str">
            <v>Unknown</v>
          </cell>
          <cell r="F39" t="str">
            <v>Westlands</v>
          </cell>
        </row>
        <row r="40">
          <cell r="A40" t="str">
            <v>Western Area Power Administration (WALC)</v>
          </cell>
        </row>
        <row r="41">
          <cell r="A41" t="str">
            <v>Western Area Power Administration (WAUW)</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formation"/>
      <sheetName val="Request Type 1-2"/>
      <sheetName val="Request Type 3-5"/>
      <sheetName val="Lists"/>
      <sheetName val="Sheet1"/>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row r="28">
          <cell r="B28" t="str">
            <v>North</v>
          </cell>
        </row>
        <row r="29">
          <cell r="B29" t="str">
            <v>South</v>
          </cell>
        </row>
        <row r="36">
          <cell r="B36" t="str">
            <v>Yes</v>
          </cell>
        </row>
        <row r="37">
          <cell r="B37" t="str">
            <v>No</v>
          </cell>
        </row>
      </sheetData>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Sum Tot Rate"/>
      <sheetName val="Proc Prelim B"/>
      <sheetName val="Total Rate"/>
      <sheetName val="PGA Amort"/>
      <sheetName val="Core Rate Table"/>
      <sheetName val="Proc Volumes"/>
      <sheetName val="Tariff G-CP"/>
      <sheetName val="Tariff G-CPX"/>
      <sheetName val="Res Natural Gas Watch"/>
      <sheetName val="G-NR1 Natural Gas Watch"/>
      <sheetName val="Tariff G-SUR"/>
      <sheetName val="Interstate Charge"/>
      <sheetName val="Interstate NGV"/>
      <sheetName val="Intrastate Backbone"/>
      <sheetName val="Intrastate BB NGV"/>
      <sheetName val="Canadian Charge"/>
      <sheetName val="Canadian Chrg NGV"/>
      <sheetName val="G-CFS Rate"/>
      <sheetName val="Cycled CC Storage"/>
      <sheetName val="Base and Noncycled CC Storage"/>
      <sheetName val="Base and Noncycled CC NGV"/>
      <sheetName val="BCAP Proc Vol"/>
      <sheetName val="Bill Comparison"/>
      <sheetName val="GCP WP Cover"/>
      <sheetName val="GCPX WP Cover"/>
      <sheetName val="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1</v>
          </cell>
        </row>
      </sheetData>
      <sheetData sheetId="8" refreshError="1"/>
      <sheetData sheetId="9" refreshError="1"/>
      <sheetData sheetId="10" refreshError="1"/>
      <sheetData sheetId="11" refreshError="1">
        <row r="2">
          <cell r="A2" t="str">
            <v>G-SUR Rate Calculation Sheet</v>
          </cell>
        </row>
        <row r="3">
          <cell r="A3">
            <v>38412</v>
          </cell>
        </row>
        <row r="7">
          <cell r="A7" t="str">
            <v>G-SUR WACOG</v>
          </cell>
          <cell r="C7" t="str">
            <v>(Based On G-SUR WACOG)</v>
          </cell>
          <cell r="G7">
            <v>5.5415</v>
          </cell>
          <cell r="H7" t="str">
            <v>$/Dth</v>
          </cell>
        </row>
        <row r="9">
          <cell r="A9" t="str">
            <v>Converted to $/Therm</v>
          </cell>
          <cell r="D9" t="str">
            <v>($5.5415 Dth/10)</v>
          </cell>
          <cell r="G9">
            <v>0.55415</v>
          </cell>
          <cell r="H9" t="str">
            <v>$/therm</v>
          </cell>
        </row>
        <row r="13">
          <cell r="A13" t="str">
            <v>WACOG</v>
          </cell>
          <cell r="G13">
            <v>0.55415</v>
          </cell>
          <cell r="H13" t="str">
            <v>$/therm</v>
          </cell>
        </row>
        <row r="15">
          <cell r="A15" t="str">
            <v>X Franchise Fee Factor*</v>
          </cell>
          <cell r="G15">
            <v>0.009765</v>
          </cell>
        </row>
        <row r="16">
          <cell r="B16" t="str">
            <v>(updated every GRC)</v>
          </cell>
        </row>
        <row r="17">
          <cell r="A17" t="str">
            <v>Total Franchise Fee Factor Surcharge Table K-863</v>
          </cell>
          <cell r="G17">
            <v>0.00541127475</v>
          </cell>
          <cell r="H17" t="str">
            <v>$/therm</v>
          </cell>
        </row>
        <row r="21">
          <cell r="A21" t="str">
            <v>*Does not include Uncollectibles factor of 0.002024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CE 2016 Energy Forecast"/>
      <sheetName val="Cost Forecast"/>
      <sheetName val="QF CHP by Vintage"/>
      <sheetName val="GHG"/>
      <sheetName val="Line Losses and Various Inputs"/>
      <sheetName val="UOG"/>
      <sheetName val="QF CHP and Renewables"/>
      <sheetName val="Other Resources by Vintage"/>
      <sheetName val="Common"/>
      <sheetName val="CTC"/>
      <sheetName val="NEW Summary Base"/>
      <sheetName val="FPP Summary Page"/>
      <sheetName val="Resource Cost-Supply by Vintage"/>
      <sheetName val="2016 Indifference Rev Req (2)"/>
      <sheetName val="2016 Indifference Rev Req"/>
      <sheetName val="NEW Summary Base TEST"/>
      <sheetName val="2015 Indifference Rev Req ALT"/>
      <sheetName val="Summary ALT"/>
      <sheetName val="NEW Summary Alternate"/>
      <sheetName val="Summary Compare"/>
      <sheetName val="Inputs"/>
      <sheetName val="Market Capacity - New"/>
    </sheetNames>
    <sheetDataSet>
      <sheetData sheetId="0"/>
      <sheetData sheetId="1"/>
      <sheetData sheetId="2"/>
      <sheetData sheetId="3"/>
      <sheetData sheetId="4">
        <row r="4">
          <cell r="B4">
            <v>0.944316761007852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9">
          <cell r="C9">
            <v>58.26</v>
          </cell>
        </row>
      </sheetData>
      <sheetData sheetId="2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CBB4-8781-43BB-9FA5-206F860E16C8}">
  <dimension ref="A1:T44"/>
  <sheetViews>
    <sheetView workbookViewId="0" topLeftCell="A1">
      <selection pane="topLeft" activeCell="F61" sqref="F61"/>
    </sheetView>
  </sheetViews>
  <sheetFormatPr defaultColWidth="8.7109375" defaultRowHeight="15"/>
  <cols>
    <col min="1" max="1" width="3.85714285714286" style="25" customWidth="1"/>
    <col min="2" max="2" width="5.28571428571429" style="25" customWidth="1"/>
    <col min="3" max="3" width="12.8571428571429" style="25" customWidth="1"/>
    <col min="4" max="16" width="8.71428571428571" style="25"/>
    <col min="17" max="17" width="15.5714285714286" style="25" bestFit="1" customWidth="1"/>
    <col min="18" max="18" width="10.5714285714286" style="25" bestFit="1" customWidth="1"/>
    <col min="19" max="20" width="8.71428571428571" style="25"/>
    <col min="21" max="16384" width="8.71428571428571" style="25"/>
  </cols>
  <sheetData>
    <row r="1" spans="1:17" ht="15">
      <c r="A1" s="25" t="s">
        <v>250</v>
      </c>
      <c r="Q1" s="72"/>
    </row>
    <row r="2" ht="15">
      <c r="Q2" s="72" t="s">
        <v>18</v>
      </c>
    </row>
    <row r="3" ht="15">
      <c r="Q3" s="72" t="s">
        <v>251</v>
      </c>
    </row>
    <row r="4" ht="15">
      <c r="Q4" s="80" t="s">
        <v>252</v>
      </c>
    </row>
    <row r="5" spans="1:17" ht="15">
      <c r="A5" s="25">
        <v>1</v>
      </c>
      <c r="B5" s="73" t="s">
        <v>253</v>
      </c>
      <c r="Q5" s="81">
        <f>'Incremental Rev Req'!B5</f>
        <v>16591934.385485906</v>
      </c>
    </row>
    <row r="6" spans="2:17" ht="15">
      <c r="B6" s="74" t="s">
        <v>254</v>
      </c>
      <c r="C6" s="25" t="s">
        <v>255</v>
      </c>
      <c r="Q6" s="70">
        <f>Q5*0.01</f>
        <v>165919.34385485906</v>
      </c>
    </row>
    <row r="7" spans="2:17" ht="15">
      <c r="B7" s="74"/>
      <c r="Q7" s="70"/>
    </row>
    <row r="8" spans="1:17" ht="15">
      <c r="A8" s="25">
        <v>2</v>
      </c>
      <c r="B8" s="73" t="s">
        <v>256</v>
      </c>
      <c r="Q8" s="70"/>
    </row>
    <row r="9" spans="2:17" ht="15">
      <c r="B9" s="83" t="s">
        <v>254</v>
      </c>
      <c r="C9" s="84" t="str">
        <f>'Incremental Rev Req'!B124</f>
        <v>A.21-06-021</v>
      </c>
      <c r="D9" s="84" t="str">
        <f>'Incremental Rev Req'!A124</f>
        <v>2023 GRC</v>
      </c>
      <c r="E9" s="84"/>
      <c r="F9" s="84"/>
      <c r="G9" s="84"/>
      <c r="H9" s="84"/>
      <c r="I9" s="84"/>
      <c r="J9" s="84"/>
      <c r="K9" s="84"/>
      <c r="L9" s="84"/>
      <c r="M9" s="84"/>
      <c r="N9" s="84"/>
      <c r="O9" s="84"/>
      <c r="P9" s="84"/>
      <c r="Q9" s="85">
        <f>'Incremental Rev Req'!L124+'Incremental Rev Req'!L125</f>
        <v>3762248.1245513549</v>
      </c>
    </row>
    <row r="10" spans="2:17" s="38" customFormat="1" ht="15">
      <c r="B10" s="83" t="s">
        <v>257</v>
      </c>
      <c r="C10" s="86" t="str">
        <f>'Incremental Rev Req'!B126</f>
        <v>A.21-09-008</v>
      </c>
      <c r="D10" s="84" t="str">
        <f>'Incremental Rev Req'!A126</f>
        <v>2021 Wildfire Mitigation and Catastrophic Events</v>
      </c>
      <c r="E10" s="84"/>
      <c r="F10" s="84"/>
      <c r="G10" s="84"/>
      <c r="H10" s="84"/>
      <c r="I10" s="84"/>
      <c r="J10" s="84"/>
      <c r="K10" s="84"/>
      <c r="L10" s="84"/>
      <c r="M10" s="84"/>
      <c r="N10" s="84"/>
      <c r="O10" s="84"/>
      <c r="P10" s="84"/>
      <c r="Q10" s="85">
        <f>'Incremental Rev Req'!G126+'Incremental Rev Req'!G127</f>
        <v>630485.49999999988</v>
      </c>
    </row>
    <row r="11" spans="2:17" s="38" customFormat="1" ht="15">
      <c r="B11" s="79" t="s">
        <v>258</v>
      </c>
      <c r="C11" s="39" t="str">
        <f>'Incremental Rev Req'!B130</f>
        <v>A.22-12-009</v>
      </c>
      <c r="D11" s="38" t="str">
        <f>'Incremental Rev Req'!A130</f>
        <v>2022 WMCE Interim Rate Relief</v>
      </c>
      <c r="Q11" s="41">
        <f>'Incremental Rev Req'!F130</f>
        <v>1116043.8168838522</v>
      </c>
    </row>
    <row r="12" spans="2:17" s="38" customFormat="1" ht="15">
      <c r="B12" s="79" t="s">
        <v>259</v>
      </c>
      <c r="C12" s="39" t="str">
        <f>'Incremental Rev Req'!B131</f>
        <v>A.22-12-009</v>
      </c>
      <c r="D12" s="38" t="str">
        <f>'Incremental Rev Req'!A131</f>
        <v>2022 WMCE</v>
      </c>
      <c r="Q12" s="41">
        <f>'Incremental Rev Req'!G131</f>
        <v>176101.4644897554</v>
      </c>
    </row>
    <row r="13" spans="2:17" s="38" customFormat="1" ht="15">
      <c r="B13" s="83" t="s">
        <v>271</v>
      </c>
      <c r="C13" s="84" t="s">
        <v>182</v>
      </c>
      <c r="D13" s="84" t="s">
        <v>49</v>
      </c>
      <c r="E13" s="84"/>
      <c r="F13" s="84"/>
      <c r="G13" s="84"/>
      <c r="H13" s="84"/>
      <c r="I13" s="84"/>
      <c r="J13" s="84"/>
      <c r="K13" s="84"/>
      <c r="L13" s="84"/>
      <c r="M13" s="84"/>
      <c r="N13" s="84"/>
      <c r="O13" s="84"/>
      <c r="P13" s="84"/>
      <c r="Q13" s="85">
        <f>'Incremental Rev Req'!G128</f>
        <v>199905</v>
      </c>
    </row>
    <row r="14" ht="15"/>
    <row r="15" ht="15">
      <c r="Q15" s="70"/>
    </row>
    <row r="16" spans="1:17" ht="15">
      <c r="A16" s="25">
        <v>3</v>
      </c>
      <c r="B16" s="75" t="s">
        <v>260</v>
      </c>
      <c r="Q16" s="70"/>
    </row>
    <row r="17" spans="2:17" ht="15">
      <c r="B17" s="76" t="s">
        <v>254</v>
      </c>
      <c r="C17" s="25" t="str">
        <f>C9</f>
        <v>A.21-06-021</v>
      </c>
      <c r="D17" s="25" t="str">
        <f>D9</f>
        <v>2023 GRC</v>
      </c>
      <c r="E17" s="25" t="s">
        <v>261</v>
      </c>
      <c r="Q17" s="70">
        <f>Q9</f>
        <v>3762248.1245513549</v>
      </c>
    </row>
    <row r="18" spans="2:17" s="82" customFormat="1" ht="15">
      <c r="B18" s="76" t="s">
        <v>257</v>
      </c>
      <c r="C18" s="82" t="str">
        <f>C11</f>
        <v>A.22-12-009</v>
      </c>
      <c r="D18" s="82" t="str">
        <f>D11</f>
        <v>2022 WMCE Interim Rate Relief</v>
      </c>
      <c r="Q18" s="70">
        <f>Q11</f>
        <v>1116043.8168838522</v>
      </c>
    </row>
    <row r="19" spans="2:17" s="82" customFormat="1" ht="15">
      <c r="B19" s="76" t="s">
        <v>258</v>
      </c>
      <c r="C19" s="82" t="str">
        <f>C12</f>
        <v>A.22-12-009</v>
      </c>
      <c r="D19" s="82" t="str">
        <f>D12</f>
        <v>2022 WMCE</v>
      </c>
      <c r="Q19" s="70">
        <f>Q12</f>
        <v>176101.4644897554</v>
      </c>
    </row>
    <row r="20" spans="2:17" s="38" customFormat="1" ht="15">
      <c r="B20" s="27" t="s">
        <v>259</v>
      </c>
      <c r="C20" s="39" t="str">
        <f>C25</f>
        <v>A.23-05-012</v>
      </c>
      <c r="D20" s="39" t="str">
        <f>D25</f>
        <v>2024 ERRA Forecast</v>
      </c>
      <c r="F20" s="39" t="s">
        <v>281</v>
      </c>
      <c r="Q20" s="39">
        <f>Q25</f>
        <v>-182815.8274843001</v>
      </c>
    </row>
    <row r="21" ht="15">
      <c r="Q21" s="70"/>
    </row>
    <row r="22" spans="1:17" ht="15">
      <c r="A22" s="25">
        <v>4</v>
      </c>
      <c r="B22" s="25" t="s">
        <v>262</v>
      </c>
      <c r="Q22" s="70"/>
    </row>
    <row r="23" spans="2:17" s="38" customFormat="1" ht="15">
      <c r="B23" s="87" t="s">
        <v>254</v>
      </c>
      <c r="C23" s="84" t="s">
        <v>126</v>
      </c>
      <c r="D23" s="84" t="s">
        <v>125</v>
      </c>
      <c r="E23" s="84"/>
      <c r="F23" s="84"/>
      <c r="G23" s="84"/>
      <c r="H23" s="84"/>
      <c r="I23" s="84"/>
      <c r="J23" s="84"/>
      <c r="K23" s="84"/>
      <c r="L23" s="84"/>
      <c r="M23" s="84"/>
      <c r="N23" s="84"/>
      <c r="O23" s="84"/>
      <c r="P23" s="84"/>
      <c r="Q23" s="85">
        <f>'Incremental Rev Req'!F123</f>
        <v>3551</v>
      </c>
    </row>
    <row r="24" spans="2:17" s="38" customFormat="1" ht="15">
      <c r="B24" s="87" t="s">
        <v>257</v>
      </c>
      <c r="C24" s="84" t="s">
        <v>146</v>
      </c>
      <c r="D24" s="84" t="s">
        <v>190</v>
      </c>
      <c r="E24" s="84"/>
      <c r="F24" s="84"/>
      <c r="G24" s="84"/>
      <c r="H24" s="84"/>
      <c r="I24" s="84"/>
      <c r="J24" s="84"/>
      <c r="K24" s="84"/>
      <c r="L24" s="84"/>
      <c r="M24" s="84"/>
      <c r="N24" s="84"/>
      <c r="O24" s="84"/>
      <c r="P24" s="84"/>
      <c r="Q24" s="85">
        <f>'Incremental Rev Req'!F129</f>
        <v>17857</v>
      </c>
    </row>
    <row r="25" spans="2:17" s="38" customFormat="1" ht="15">
      <c r="B25" s="27" t="s">
        <v>258</v>
      </c>
      <c r="C25" s="39" t="str">
        <f>'Incremental Rev Req'!B133</f>
        <v>A.23-05-012</v>
      </c>
      <c r="D25" s="38" t="str">
        <f>'Incremental Rev Req'!A133</f>
        <v>2024 ERRA Forecast</v>
      </c>
      <c r="Q25" s="36">
        <f>SUM('Incremental Rev Req'!L133:L143)</f>
        <v>-182815.8274843001</v>
      </c>
    </row>
    <row r="26" spans="2:17" s="38" customFormat="1" ht="15">
      <c r="B26" s="79"/>
      <c r="C26" s="39"/>
      <c r="Q26" s="88"/>
    </row>
    <row r="27" spans="1:17" ht="15" customHeight="1">
      <c r="A27" s="25">
        <v>5</v>
      </c>
      <c r="B27" s="103" t="s">
        <v>263</v>
      </c>
      <c r="C27" s="104"/>
      <c r="D27" s="104"/>
      <c r="E27" s="104"/>
      <c r="F27" s="104"/>
      <c r="G27" s="104"/>
      <c r="H27" s="104"/>
      <c r="I27" s="104"/>
      <c r="J27" s="104"/>
      <c r="K27" s="104"/>
      <c r="L27" s="104"/>
      <c r="M27" s="104"/>
      <c r="N27" s="104"/>
      <c r="O27" s="104"/>
      <c r="P27" s="104"/>
      <c r="Q27" s="70"/>
    </row>
    <row r="28" spans="2:17" ht="15">
      <c r="B28" s="76" t="s">
        <v>254</v>
      </c>
      <c r="C28" s="76" t="s">
        <v>264</v>
      </c>
      <c r="Q28" s="70">
        <f>'Incremental Rev Req'!R136</f>
        <v>21407109.872059122</v>
      </c>
    </row>
    <row r="29" spans="2:17" ht="15">
      <c r="B29" s="76" t="s">
        <v>257</v>
      </c>
      <c r="C29" s="76" t="s">
        <v>265</v>
      </c>
      <c r="Q29" s="70">
        <f>'Incremental Rev Req'!S136</f>
        <v>18583084.117146485</v>
      </c>
    </row>
    <row r="30" spans="2:17" ht="15">
      <c r="B30" s="76" t="s">
        <v>258</v>
      </c>
      <c r="C30" s="76" t="s">
        <v>266</v>
      </c>
      <c r="Q30" s="70">
        <f>'Incremental Rev Req'!T136</f>
        <v>17579309.664479781</v>
      </c>
    </row>
    <row r="31" spans="2:17" ht="15">
      <c r="B31" s="76" t="s">
        <v>259</v>
      </c>
      <c r="C31" s="76" t="s">
        <v>270</v>
      </c>
      <c r="Q31" s="70">
        <f>'Incremental Rev Req'!U136</f>
        <v>17256120.876544438</v>
      </c>
    </row>
    <row r="32" ht="15"/>
    <row r="33" spans="1:18" ht="15">
      <c r="A33" s="25">
        <v>6</v>
      </c>
      <c r="B33" s="105" t="s">
        <v>267</v>
      </c>
      <c r="C33" s="105"/>
      <c r="D33" s="105"/>
      <c r="E33" s="105"/>
      <c r="F33" s="105"/>
      <c r="G33" s="105"/>
      <c r="H33" s="105"/>
      <c r="I33" s="105"/>
      <c r="J33" s="105"/>
      <c r="K33" s="105"/>
      <c r="L33" s="104"/>
      <c r="M33" s="104"/>
      <c r="N33" s="104"/>
      <c r="O33" s="104"/>
      <c r="R33" s="77" t="s">
        <v>268</v>
      </c>
    </row>
    <row r="34" spans="2:20" ht="15">
      <c r="B34" s="76" t="s">
        <v>254</v>
      </c>
      <c r="C34" s="76" t="s">
        <v>264</v>
      </c>
      <c r="R34" s="94">
        <v>37.23270605146805</v>
      </c>
      <c r="S34" s="38"/>
      <c r="T34" s="38"/>
    </row>
    <row r="35" spans="2:20" ht="15">
      <c r="B35" s="76" t="s">
        <v>257</v>
      </c>
      <c r="C35" s="76" t="s">
        <v>265</v>
      </c>
      <c r="R35" s="94">
        <v>34.16255141272822</v>
      </c>
      <c r="S35" s="38"/>
      <c r="T35" s="38"/>
    </row>
    <row r="36" spans="2:20" ht="15">
      <c r="B36" s="76" t="s">
        <v>258</v>
      </c>
      <c r="C36" s="76" t="s">
        <v>266</v>
      </c>
      <c r="R36" s="94">
        <v>32.482278818665499</v>
      </c>
      <c r="S36" s="38"/>
      <c r="T36" s="38"/>
    </row>
    <row r="37" spans="2:20" ht="15">
      <c r="B37" s="76" t="s">
        <v>259</v>
      </c>
      <c r="C37" s="76" t="s">
        <v>270</v>
      </c>
      <c r="R37" s="94">
        <v>32.057396475377381</v>
      </c>
      <c r="S37" s="38"/>
      <c r="T37" s="38"/>
    </row>
    <row r="38" spans="18:20" ht="15">
      <c r="R38" s="38"/>
      <c r="S38" s="38"/>
      <c r="T38" s="38"/>
    </row>
    <row r="39" spans="1:20" ht="15">
      <c r="A39" s="25">
        <v>7</v>
      </c>
      <c r="B39" s="78" t="s">
        <v>269</v>
      </c>
      <c r="R39" s="38"/>
      <c r="S39" s="95" t="s">
        <v>19</v>
      </c>
      <c r="T39" s="95" t="s">
        <v>20</v>
      </c>
    </row>
    <row r="40" spans="2:20" ht="15">
      <c r="B40" s="25" t="s">
        <v>254</v>
      </c>
      <c r="C40" s="76" t="s">
        <v>264</v>
      </c>
      <c r="R40" s="38"/>
      <c r="S40" s="96">
        <v>223.82278412637083</v>
      </c>
      <c r="T40" s="96">
        <v>143.32914226324652</v>
      </c>
    </row>
    <row r="41" spans="2:20" ht="15">
      <c r="B41" s="25" t="s">
        <v>257</v>
      </c>
      <c r="C41" s="76" t="s">
        <v>265</v>
      </c>
      <c r="R41" s="38"/>
      <c r="S41" s="96">
        <v>205.00294419963748</v>
      </c>
      <c r="T41" s="96">
        <v>131.08940814067231</v>
      </c>
    </row>
    <row r="42" spans="2:20" ht="15">
      <c r="B42" s="25" t="s">
        <v>258</v>
      </c>
      <c r="C42" s="76" t="s">
        <v>266</v>
      </c>
      <c r="R42" s="38"/>
      <c r="S42" s="96">
        <v>194.36720588683033</v>
      </c>
      <c r="T42" s="96">
        <v>124.17231375236567</v>
      </c>
    </row>
    <row r="43" spans="2:20" ht="15">
      <c r="B43" s="25" t="s">
        <v>259</v>
      </c>
      <c r="C43" s="76" t="s">
        <v>270</v>
      </c>
      <c r="R43" s="38"/>
      <c r="S43" s="96">
        <v>191.86503402026287</v>
      </c>
      <c r="T43" s="96">
        <v>122.54499287742736</v>
      </c>
    </row>
    <row r="44" spans="18:20" ht="15">
      <c r="R44" s="38"/>
      <c r="S44" s="38"/>
      <c r="T44" s="38"/>
    </row>
  </sheetData>
  <mergeCells count="2">
    <mergeCell ref="B27:P27"/>
    <mergeCell ref="B33:O33"/>
  </mergeCells>
  <pageMargins left="0.7" right="0.7" top="0.75" bottom="0.75" header="0.3" footer="0.3"/>
  <pageSetup horizontalDpi="90" verticalDpi="90" orientation="portrait" r:id="rId1"/>
  <headerFooter>
    <oddFooter>&amp;C&amp;1#&amp;"Calibri"&amp;10&amp;K000000Internal</oddFooter>
  </headerFooter>
  <ignoredErrors>
    <ignoredError sqref="Q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9D28-87E3-445F-89CF-C3F304F54B9A}">
  <sheetPr codeName="Sheet1">
    <pageSetUpPr fitToPage="1"/>
  </sheetPr>
  <dimension ref="A2:T144"/>
  <sheetViews>
    <sheetView showGridLines="0" tabSelected="1" zoomScale="74" zoomScaleNormal="74" workbookViewId="0" topLeftCell="A1">
      <selection pane="topLeft" activeCell="J134" sqref="J134"/>
    </sheetView>
  </sheetViews>
  <sheetFormatPr defaultColWidth="9.140625" defaultRowHeight="15"/>
  <cols>
    <col min="1" max="1" width="55.8571428571429" style="38" customWidth="1"/>
    <col min="2" max="2" width="38.1428571428571" style="38" customWidth="1"/>
    <col min="3" max="3" width="37.1428571428571" style="38" customWidth="1"/>
    <col min="4" max="4" width="41.1428571428571" style="38" customWidth="1"/>
    <col min="5" max="5" width="36" style="38" customWidth="1"/>
    <col min="6" max="6" width="33.4285714285714" style="38" customWidth="1"/>
    <col min="7" max="7" width="35.5714285714286" style="38" customWidth="1"/>
    <col min="8" max="8" width="15.8571428571429" style="38" customWidth="1"/>
    <col min="9" max="9" width="15.8571428571429" style="6" customWidth="1"/>
    <col min="10" max="10" width="16.7142857142857" style="6" customWidth="1"/>
    <col min="11" max="11" width="15.8571428571429" style="38" customWidth="1"/>
    <col min="12" max="12" width="15.8571428571429" style="6" customWidth="1"/>
    <col min="13" max="13" width="14" style="38" customWidth="1"/>
    <col min="14" max="14" width="22" style="38" customWidth="1"/>
    <col min="15" max="15" width="14.2857142857143" style="38" bestFit="1" customWidth="1"/>
    <col min="16" max="16" width="14.5714285714286" style="38" bestFit="1" customWidth="1"/>
    <col min="17" max="17" width="17" style="38" bestFit="1" customWidth="1"/>
    <col min="18" max="18" width="19.5714285714286" style="38" bestFit="1" customWidth="1"/>
    <col min="19" max="19" width="20.1428571428571" style="38" bestFit="1" customWidth="1"/>
    <col min="20" max="20" width="9.14285714285714" style="38"/>
    <col min="21" max="16384" width="9.14285714285714" style="38"/>
  </cols>
  <sheetData>
    <row r="2" spans="1:12" ht="15">
      <c r="A2" s="38" t="s">
        <v>195</v>
      </c>
      <c r="B2" s="9"/>
      <c r="C2" s="9"/>
      <c r="D2" s="9"/>
      <c r="E2" s="9"/>
      <c r="F2" s="9"/>
      <c r="H2" s="10"/>
      <c r="I2" s="54"/>
      <c r="J2" s="54"/>
      <c r="K2" s="10"/>
      <c r="L2" s="54"/>
    </row>
    <row r="3" spans="1:12" ht="15">
      <c r="A3" s="38" t="s">
        <v>329</v>
      </c>
      <c r="B3" s="9"/>
      <c r="C3" s="9"/>
      <c r="D3" s="9"/>
      <c r="E3" s="9"/>
      <c r="F3" s="9"/>
      <c r="H3" s="10"/>
      <c r="I3" s="54"/>
      <c r="J3" s="54"/>
      <c r="K3" s="10"/>
      <c r="L3" s="54"/>
    </row>
    <row r="4" spans="2:12" ht="15">
      <c r="B4" s="9"/>
      <c r="C4" s="10"/>
      <c r="D4" s="10"/>
      <c r="E4" s="10"/>
      <c r="F4" s="10"/>
      <c r="H4" s="10"/>
      <c r="I4" s="54"/>
      <c r="J4" s="54"/>
      <c r="K4" s="10"/>
      <c r="L4" s="54"/>
    </row>
    <row r="5" spans="1:13" ht="15">
      <c r="A5" s="11"/>
      <c r="B5" s="97" t="s">
        <v>290</v>
      </c>
      <c r="C5" s="97" t="s">
        <v>136</v>
      </c>
      <c r="D5" s="97" t="s">
        <v>316</v>
      </c>
      <c r="E5" s="97" t="s">
        <v>317</v>
      </c>
      <c r="F5" s="89" t="s">
        <v>194</v>
      </c>
      <c r="G5" s="23" t="s">
        <v>136</v>
      </c>
      <c r="H5" s="97" t="s">
        <v>290</v>
      </c>
      <c r="I5" s="98" t="s">
        <v>136</v>
      </c>
      <c r="J5" s="98" t="s">
        <v>316</v>
      </c>
      <c r="K5" s="98" t="s">
        <v>317</v>
      </c>
      <c r="L5" s="97" t="s">
        <v>194</v>
      </c>
      <c r="M5" s="55" t="s">
        <v>136</v>
      </c>
    </row>
    <row r="6" spans="2:17" ht="15">
      <c r="B6" s="15" t="s">
        <v>291</v>
      </c>
      <c r="C6" s="15" t="s">
        <v>318</v>
      </c>
      <c r="D6" s="15" t="s">
        <v>319</v>
      </c>
      <c r="E6" s="15" t="s">
        <v>320</v>
      </c>
      <c r="F6" s="90" t="s">
        <v>199</v>
      </c>
      <c r="G6" s="24" t="s">
        <v>200</v>
      </c>
      <c r="H6" s="15" t="s">
        <v>291</v>
      </c>
      <c r="I6" s="15" t="s">
        <v>318</v>
      </c>
      <c r="J6" s="99" t="s">
        <v>319</v>
      </c>
      <c r="K6" s="15" t="s">
        <v>320</v>
      </c>
      <c r="L6" s="15" t="str">
        <f>F6</f>
        <v>6805-E</v>
      </c>
      <c r="M6" s="71" t="str">
        <f>G6</f>
        <v>6863-E-A</v>
      </c>
      <c r="Q6" s="37"/>
    </row>
    <row r="7" spans="1:15" ht="28.5" customHeight="1">
      <c r="A7" s="35" t="s">
        <v>1</v>
      </c>
      <c r="B7" s="106" t="s">
        <v>5</v>
      </c>
      <c r="C7" s="107"/>
      <c r="D7" s="107"/>
      <c r="E7" s="107"/>
      <c r="F7" s="107"/>
      <c r="G7" s="108"/>
      <c r="H7" s="106" t="s">
        <v>179</v>
      </c>
      <c r="I7" s="107"/>
      <c r="J7" s="107"/>
      <c r="K7" s="107"/>
      <c r="L7" s="107"/>
      <c r="M7" s="108"/>
      <c r="N7" s="34" t="s">
        <v>2</v>
      </c>
      <c r="O7" s="16" t="s">
        <v>105</v>
      </c>
    </row>
    <row r="8" spans="1:17" ht="15">
      <c r="A8" s="11" t="s">
        <v>3</v>
      </c>
      <c r="F8" s="91"/>
      <c r="L8" s="38"/>
      <c r="M8" s="6"/>
      <c r="Q8" s="37"/>
    </row>
    <row r="9" spans="1:20" ht="15">
      <c r="A9" s="2" t="s">
        <v>115</v>
      </c>
      <c r="B9" s="38" t="s">
        <v>131</v>
      </c>
      <c r="C9" s="39" t="str">
        <f t="shared" si="0" ref="C9:E24">B9</f>
        <v>D.20-12-005</v>
      </c>
      <c r="D9" s="39" t="str">
        <f t="shared" si="0"/>
        <v>D.20-12-005</v>
      </c>
      <c r="E9" s="39" t="str">
        <f t="shared" si="0"/>
        <v>D.20-12-005</v>
      </c>
      <c r="F9" s="91" t="s">
        <v>216</v>
      </c>
      <c r="G9" s="39" t="str">
        <f t="shared" si="1" ref="G9:G27">F9</f>
        <v>D.20-12-005, AL 6389-E</v>
      </c>
      <c r="H9" s="20">
        <v>5285318.257699186</v>
      </c>
      <c r="I9" s="50">
        <f>H9</f>
        <v>5285318.257699186</v>
      </c>
      <c r="J9" s="57">
        <f>I9-J10</f>
        <v>4811697.5041181166</v>
      </c>
      <c r="K9" s="57">
        <f>J9</f>
        <v>4811697.5041181166</v>
      </c>
      <c r="L9" s="20">
        <v>4813601.9420430874</v>
      </c>
      <c r="M9" s="50">
        <f>L9</f>
        <v>4813601.9420430874</v>
      </c>
      <c r="N9" s="38" t="s">
        <v>6</v>
      </c>
      <c r="O9" s="38" t="str">
        <f>IF(RIGHT(A9,1)="*","Y","N")</f>
        <v>N</v>
      </c>
      <c r="T9" s="48"/>
    </row>
    <row r="10" spans="1:20" ht="15">
      <c r="A10" s="2" t="s">
        <v>189</v>
      </c>
      <c r="B10" s="38" t="s">
        <v>131</v>
      </c>
      <c r="C10" s="39" t="str">
        <f t="shared" si="0"/>
        <v>D.20-12-005</v>
      </c>
      <c r="D10" s="39" t="str">
        <f t="shared" si="0"/>
        <v>D.20-12-005</v>
      </c>
      <c r="E10" s="39" t="str">
        <f t="shared" si="0"/>
        <v>D.20-12-005</v>
      </c>
      <c r="F10" s="91" t="s">
        <v>216</v>
      </c>
      <c r="G10" s="39" t="str">
        <f t="shared" si="1"/>
        <v>D.20-12-005, AL 6389-E</v>
      </c>
      <c r="H10" s="20"/>
      <c r="I10" s="50"/>
      <c r="J10" s="57">
        <v>473620.75358106912</v>
      </c>
      <c r="K10" s="57">
        <f>J10</f>
        <v>473620.75358106912</v>
      </c>
      <c r="L10" s="20">
        <v>473620.75358106912</v>
      </c>
      <c r="M10" s="50">
        <f>L10</f>
        <v>473620.75358106912</v>
      </c>
      <c r="N10" s="38" t="s">
        <v>186</v>
      </c>
      <c r="O10" s="38" t="str">
        <f t="shared" si="2" ref="O10:O68">IF(RIGHT(A10,1)="*","Y","N")</f>
        <v>N</v>
      </c>
      <c r="P10" s="20"/>
      <c r="Q10" s="41"/>
      <c r="T10" s="48"/>
    </row>
    <row r="11" spans="1:20" ht="15">
      <c r="A11" s="2" t="s">
        <v>116</v>
      </c>
      <c r="B11" s="38" t="s">
        <v>87</v>
      </c>
      <c r="C11" s="39" t="str">
        <f t="shared" si="0"/>
        <v>Preliminary Statement  CZ</v>
      </c>
      <c r="D11" s="39" t="str">
        <f t="shared" si="0"/>
        <v>Preliminary Statement  CZ</v>
      </c>
      <c r="E11" s="39" t="str">
        <f t="shared" si="0"/>
        <v>Preliminary Statement  CZ</v>
      </c>
      <c r="F11" s="91" t="s">
        <v>87</v>
      </c>
      <c r="G11" s="39" t="str">
        <f t="shared" si="1"/>
        <v>Preliminary Statement  CZ</v>
      </c>
      <c r="H11" s="20">
        <v>-106167.07630810035</v>
      </c>
      <c r="I11" s="50">
        <f t="shared" si="3" ref="I11:K47">H11</f>
        <v>-106167.07630810035</v>
      </c>
      <c r="J11" s="57">
        <f t="shared" si="3"/>
        <v>-106167.07630810035</v>
      </c>
      <c r="K11" s="57">
        <f t="shared" si="3"/>
        <v>-106167.07630810035</v>
      </c>
      <c r="L11" s="20">
        <v>332625.73925997119</v>
      </c>
      <c r="M11" s="50">
        <f>L11</f>
        <v>332625.73925997119</v>
      </c>
      <c r="N11" s="38" t="s">
        <v>6</v>
      </c>
      <c r="O11" s="38" t="str">
        <f t="shared" si="2"/>
        <v>Y</v>
      </c>
      <c r="Q11" s="37"/>
      <c r="T11" s="48"/>
    </row>
    <row r="12" spans="1:20" ht="15">
      <c r="A12" s="2" t="s">
        <v>137</v>
      </c>
      <c r="B12" s="38" t="s">
        <v>131</v>
      </c>
      <c r="C12" s="39" t="str">
        <f t="shared" si="0"/>
        <v>D.20-12-005</v>
      </c>
      <c r="D12" s="39" t="str">
        <f t="shared" si="0"/>
        <v>D.20-12-005</v>
      </c>
      <c r="E12" s="39" t="str">
        <f t="shared" si="0"/>
        <v>D.20-12-005</v>
      </c>
      <c r="F12" s="91"/>
      <c r="G12" s="39"/>
      <c r="H12" s="20">
        <v>187271.40382970695</v>
      </c>
      <c r="I12" s="50">
        <f t="shared" si="3"/>
        <v>187271.40382970695</v>
      </c>
      <c r="J12" s="57">
        <f t="shared" si="3"/>
        <v>187271.40382970695</v>
      </c>
      <c r="K12" s="57">
        <f t="shared" si="3"/>
        <v>187271.40382970695</v>
      </c>
      <c r="L12" s="20"/>
      <c r="M12" s="50"/>
      <c r="N12" s="2" t="s">
        <v>6</v>
      </c>
      <c r="O12" s="38" t="str">
        <f t="shared" si="2"/>
        <v>N</v>
      </c>
      <c r="Q12" s="37"/>
      <c r="T12" s="48"/>
    </row>
    <row r="13" spans="1:20" ht="15">
      <c r="A13" s="2" t="s">
        <v>210</v>
      </c>
      <c r="C13" s="39"/>
      <c r="D13" s="39"/>
      <c r="E13" s="39"/>
      <c r="F13" s="91"/>
      <c r="G13" s="39" t="s">
        <v>236</v>
      </c>
      <c r="H13" s="20"/>
      <c r="I13" s="50"/>
      <c r="J13" s="57"/>
      <c r="K13" s="57"/>
      <c r="L13" s="20"/>
      <c r="M13" s="50">
        <v>404324.39999999997</v>
      </c>
      <c r="N13" s="38" t="s">
        <v>6</v>
      </c>
      <c r="O13" s="38" t="str">
        <f t="shared" si="2"/>
        <v>N</v>
      </c>
      <c r="T13" s="48"/>
    </row>
    <row r="14" spans="1:20" ht="15">
      <c r="A14" s="2" t="s">
        <v>115</v>
      </c>
      <c r="B14" s="38" t="s">
        <v>131</v>
      </c>
      <c r="C14" s="39" t="str">
        <f t="shared" si="0"/>
        <v>D.20-12-005</v>
      </c>
      <c r="D14" s="39" t="str">
        <f t="shared" si="0"/>
        <v>D.20-12-005</v>
      </c>
      <c r="E14" s="39" t="str">
        <f t="shared" si="0"/>
        <v>D.20-12-005</v>
      </c>
      <c r="F14" s="91" t="s">
        <v>216</v>
      </c>
      <c r="G14" s="39" t="str">
        <f t="shared" si="1"/>
        <v>D.20-12-005, AL 6389-E</v>
      </c>
      <c r="H14" s="47">
        <v>2273814.1983797029</v>
      </c>
      <c r="I14" s="50">
        <v>2286604.1989959809</v>
      </c>
      <c r="J14" s="57">
        <f t="shared" si="3"/>
        <v>2286604.1989959809</v>
      </c>
      <c r="K14" s="57">
        <f t="shared" si="3"/>
        <v>2286604.1989959809</v>
      </c>
      <c r="L14" s="47">
        <v>2286604.1989959814</v>
      </c>
      <c r="M14" s="50">
        <f t="shared" si="4" ref="M14:M47">L14</f>
        <v>2286604.1989959814</v>
      </c>
      <c r="N14" s="38" t="s">
        <v>128</v>
      </c>
      <c r="O14" s="38" t="str">
        <f t="shared" si="2"/>
        <v>N</v>
      </c>
      <c r="P14" s="41"/>
      <c r="Q14" s="37"/>
      <c r="T14" s="48"/>
    </row>
    <row r="15" spans="1:20" ht="15">
      <c r="A15" s="2" t="s">
        <v>137</v>
      </c>
      <c r="B15" s="38" t="s">
        <v>131</v>
      </c>
      <c r="C15" s="39" t="str">
        <f t="shared" si="0"/>
        <v>D.20-12-005</v>
      </c>
      <c r="D15" s="39" t="str">
        <f t="shared" si="0"/>
        <v>D.20-12-005</v>
      </c>
      <c r="E15" s="39" t="str">
        <f t="shared" si="0"/>
        <v>D.20-12-005</v>
      </c>
      <c r="F15" s="91" t="s">
        <v>131</v>
      </c>
      <c r="G15" s="39" t="str">
        <f t="shared" si="1"/>
        <v>D.20-12-005</v>
      </c>
      <c r="H15" s="47">
        <v>79907.608459278534</v>
      </c>
      <c r="I15" s="50">
        <f t="shared" si="3"/>
        <v>79907.608459278534</v>
      </c>
      <c r="J15" s="57">
        <f t="shared" si="3"/>
        <v>79907.608459278534</v>
      </c>
      <c r="K15" s="57">
        <f t="shared" si="3"/>
        <v>79907.608459278534</v>
      </c>
      <c r="L15" s="47"/>
      <c r="M15" s="50"/>
      <c r="N15" s="38" t="s">
        <v>128</v>
      </c>
      <c r="O15" s="38" t="str">
        <f t="shared" si="2"/>
        <v>N</v>
      </c>
      <c r="T15" s="48"/>
    </row>
    <row r="16" spans="1:20" ht="15">
      <c r="A16" s="2" t="s">
        <v>30</v>
      </c>
      <c r="B16" s="38" t="s">
        <v>292</v>
      </c>
      <c r="C16" s="39" t="str">
        <f t="shared" si="0"/>
        <v>D.09-09-020, AL 3915-G/5195-E</v>
      </c>
      <c r="D16" s="39" t="str">
        <f t="shared" si="0"/>
        <v>D.09-09-020, AL 3915-G/5195-E</v>
      </c>
      <c r="E16" s="39" t="str">
        <f t="shared" si="0"/>
        <v>D.09-09-020, AL 3915-G/5195-E</v>
      </c>
      <c r="F16" s="91" t="s">
        <v>217</v>
      </c>
      <c r="G16" s="39" t="str">
        <f t="shared" si="1"/>
        <v>AL 6492-E-B</v>
      </c>
      <c r="H16" s="20">
        <v>40709.2284</v>
      </c>
      <c r="I16" s="50">
        <f t="shared" si="3"/>
        <v>40709.2284</v>
      </c>
      <c r="J16" s="57">
        <f t="shared" si="3"/>
        <v>40709.2284</v>
      </c>
      <c r="K16" s="57">
        <f t="shared" si="3"/>
        <v>40709.2284</v>
      </c>
      <c r="L16" s="20">
        <v>54524.929300000003</v>
      </c>
      <c r="M16" s="50">
        <f t="shared" si="4"/>
        <v>54524.929300000003</v>
      </c>
      <c r="N16" s="38" t="s">
        <v>6</v>
      </c>
      <c r="O16" s="38" t="str">
        <f t="shared" si="2"/>
        <v>N</v>
      </c>
      <c r="Q16" s="37"/>
      <c r="T16" s="48"/>
    </row>
    <row r="17" spans="1:20" ht="15">
      <c r="A17" s="2" t="s">
        <v>203</v>
      </c>
      <c r="C17" s="39"/>
      <c r="D17" s="39"/>
      <c r="E17" s="39"/>
      <c r="F17" s="91" t="s">
        <v>217</v>
      </c>
      <c r="G17" s="39"/>
      <c r="H17" s="20"/>
      <c r="I17" s="50"/>
      <c r="J17" s="57"/>
      <c r="K17" s="57"/>
      <c r="L17" s="20">
        <v>-10.143013303830001</v>
      </c>
      <c r="M17" s="50">
        <f t="shared" si="4"/>
        <v>-10.143013303830001</v>
      </c>
      <c r="N17" s="38" t="s">
        <v>6</v>
      </c>
      <c r="O17" s="38" t="str">
        <f t="shared" si="2"/>
        <v>Y</v>
      </c>
      <c r="Q17" s="37"/>
      <c r="T17" s="48"/>
    </row>
    <row r="18" spans="1:20" ht="15">
      <c r="A18" s="2" t="s">
        <v>30</v>
      </c>
      <c r="B18" s="38" t="s">
        <v>292</v>
      </c>
      <c r="C18" s="39" t="str">
        <f t="shared" si="0"/>
        <v>D.09-09-020, AL 3915-G/5195-E</v>
      </c>
      <c r="D18" s="39" t="str">
        <f t="shared" si="0"/>
        <v>D.09-09-020, AL 3915-G/5195-E</v>
      </c>
      <c r="E18" s="39" t="str">
        <f t="shared" si="0"/>
        <v>D.09-09-020, AL 3915-G/5195-E</v>
      </c>
      <c r="F18" s="91" t="s">
        <v>217</v>
      </c>
      <c r="G18" s="39" t="str">
        <f t="shared" si="1"/>
        <v>AL 6492-E-B</v>
      </c>
      <c r="H18" s="47">
        <v>25126.214400000001</v>
      </c>
      <c r="I18" s="50">
        <v>26519.529599999998</v>
      </c>
      <c r="J18" s="57">
        <f t="shared" si="3"/>
        <v>26519.529599999998</v>
      </c>
      <c r="K18" s="57">
        <f t="shared" si="3"/>
        <v>26519.529599999998</v>
      </c>
      <c r="L18" s="47">
        <v>35519.599200000004</v>
      </c>
      <c r="M18" s="50">
        <f t="shared" si="4"/>
        <v>35519.599200000004</v>
      </c>
      <c r="N18" s="38" t="s">
        <v>128</v>
      </c>
      <c r="O18" s="38" t="str">
        <f t="shared" si="2"/>
        <v>N</v>
      </c>
      <c r="T18" s="48"/>
    </row>
    <row r="19" spans="1:20" ht="15">
      <c r="A19" s="4" t="s">
        <v>36</v>
      </c>
      <c r="B19" s="38" t="s">
        <v>37</v>
      </c>
      <c r="C19" s="39" t="str">
        <f t="shared" si="0"/>
        <v>D. 17-05-013</v>
      </c>
      <c r="D19" s="39" t="str">
        <f t="shared" si="0"/>
        <v>D. 17-05-013</v>
      </c>
      <c r="E19" s="39" t="str">
        <f t="shared" si="0"/>
        <v>D. 17-05-013</v>
      </c>
      <c r="F19" s="91" t="s">
        <v>37</v>
      </c>
      <c r="G19" s="39" t="str">
        <f t="shared" si="1"/>
        <v>D. 17-05-013</v>
      </c>
      <c r="H19" s="20">
        <v>-5740.0000000000009</v>
      </c>
      <c r="I19" s="50">
        <f t="shared" si="3"/>
        <v>-5740.0000000000009</v>
      </c>
      <c r="J19" s="57">
        <f t="shared" si="3"/>
        <v>-5740.0000000000009</v>
      </c>
      <c r="K19" s="57">
        <f t="shared" si="3"/>
        <v>-5740.0000000000009</v>
      </c>
      <c r="L19" s="20">
        <v>-5740.0000000000009</v>
      </c>
      <c r="M19" s="50">
        <f t="shared" si="4"/>
        <v>-5740.0000000000009</v>
      </c>
      <c r="N19" s="38" t="s">
        <v>16</v>
      </c>
      <c r="O19" s="38" t="str">
        <f t="shared" si="2"/>
        <v>N</v>
      </c>
      <c r="Q19" s="37"/>
      <c r="T19" s="48"/>
    </row>
    <row r="20" spans="1:20" ht="15">
      <c r="A20" s="4" t="s">
        <v>36</v>
      </c>
      <c r="B20" s="38" t="s">
        <v>37</v>
      </c>
      <c r="C20" s="39" t="str">
        <f t="shared" si="0"/>
        <v>D. 17-05-013</v>
      </c>
      <c r="D20" s="39" t="str">
        <f t="shared" si="0"/>
        <v>D. 17-05-013</v>
      </c>
      <c r="E20" s="39" t="str">
        <f t="shared" si="0"/>
        <v>D. 17-05-013</v>
      </c>
      <c r="F20" s="91" t="s">
        <v>37</v>
      </c>
      <c r="G20" s="39" t="str">
        <f t="shared" si="1"/>
        <v>D. 17-05-013</v>
      </c>
      <c r="H20" s="47">
        <v>-14760</v>
      </c>
      <c r="I20" s="50">
        <f t="shared" si="3"/>
        <v>-14760</v>
      </c>
      <c r="J20" s="57">
        <f t="shared" si="3"/>
        <v>-14760</v>
      </c>
      <c r="K20" s="57">
        <f t="shared" si="3"/>
        <v>-14760</v>
      </c>
      <c r="L20" s="47">
        <v>-14760</v>
      </c>
      <c r="M20" s="50">
        <f t="shared" si="4"/>
        <v>-14760</v>
      </c>
      <c r="N20" s="38" t="s">
        <v>128</v>
      </c>
      <c r="O20" s="38" t="str">
        <f t="shared" si="2"/>
        <v>N</v>
      </c>
      <c r="T20" s="48"/>
    </row>
    <row r="21" spans="1:20" ht="15">
      <c r="A21" s="38" t="s">
        <v>59</v>
      </c>
      <c r="B21" s="39" t="s">
        <v>293</v>
      </c>
      <c r="C21" s="39" t="str">
        <f t="shared" si="0"/>
        <v>D.22-02-002</v>
      </c>
      <c r="D21" s="39" t="str">
        <f t="shared" si="0"/>
        <v>D.22-02-002</v>
      </c>
      <c r="E21" s="39" t="str">
        <f t="shared" si="0"/>
        <v>D.22-02-002</v>
      </c>
      <c r="F21" s="91" t="s">
        <v>218</v>
      </c>
      <c r="G21" s="39" t="str">
        <f t="shared" si="1"/>
        <v>D.22-12-044</v>
      </c>
      <c r="H21" s="47">
        <v>2566555.9542886284</v>
      </c>
      <c r="I21" s="50">
        <v>3356015.760018392</v>
      </c>
      <c r="J21" s="57">
        <f t="shared" si="3"/>
        <v>3356015.760018392</v>
      </c>
      <c r="K21" s="57">
        <f t="shared" si="3"/>
        <v>3356015.760018392</v>
      </c>
      <c r="L21" s="47">
        <v>4012293.0886706826</v>
      </c>
      <c r="M21" s="50">
        <f t="shared" si="4"/>
        <v>4012293.0886706826</v>
      </c>
      <c r="N21" s="38" t="s">
        <v>4</v>
      </c>
      <c r="O21" s="38" t="str">
        <f t="shared" si="2"/>
        <v>N</v>
      </c>
      <c r="Q21" s="37"/>
      <c r="T21" s="48"/>
    </row>
    <row r="22" spans="1:20" ht="15">
      <c r="A22" s="38" t="s">
        <v>59</v>
      </c>
      <c r="B22" s="39" t="s">
        <v>293</v>
      </c>
      <c r="C22" s="39" t="str">
        <f t="shared" si="0"/>
        <v>D.22-02-002</v>
      </c>
      <c r="D22" s="39" t="str">
        <f t="shared" si="0"/>
        <v>D.22-02-002</v>
      </c>
      <c r="E22" s="39" t="str">
        <f t="shared" si="0"/>
        <v>D.22-02-002</v>
      </c>
      <c r="F22" s="91" t="s">
        <v>218</v>
      </c>
      <c r="G22" s="39" t="str">
        <f t="shared" si="1"/>
        <v>D.22-12-044</v>
      </c>
      <c r="H22" s="47">
        <v>78082.53707354283</v>
      </c>
      <c r="I22" s="50">
        <v>-1501128.7509346199</v>
      </c>
      <c r="J22" s="57">
        <f>I22</f>
        <v>-1501128.7509346199</v>
      </c>
      <c r="K22" s="57">
        <f t="shared" si="3"/>
        <v>-1501128.7509346199</v>
      </c>
      <c r="L22" s="50">
        <v>-2229130.6403101501</v>
      </c>
      <c r="M22" s="50">
        <f t="shared" si="4"/>
        <v>-2229130.6403101501</v>
      </c>
      <c r="N22" s="38" t="s">
        <v>128</v>
      </c>
      <c r="O22" s="38" t="str">
        <f t="shared" si="2"/>
        <v>N</v>
      </c>
      <c r="T22" s="48"/>
    </row>
    <row r="23" spans="1:20" ht="15">
      <c r="A23" s="38" t="s">
        <v>249</v>
      </c>
      <c r="B23" s="38" t="s">
        <v>88</v>
      </c>
      <c r="C23" s="39" t="str">
        <f t="shared" si="0"/>
        <v>Preliminary Statement  CP</v>
      </c>
      <c r="D23" s="39" t="str">
        <f t="shared" si="0"/>
        <v>Preliminary Statement  CP</v>
      </c>
      <c r="E23" s="39" t="str">
        <f t="shared" si="0"/>
        <v>Preliminary Statement  CP</v>
      </c>
      <c r="F23" s="91" t="s">
        <v>218</v>
      </c>
      <c r="G23" s="39" t="str">
        <f t="shared" si="5" ref="G23">F23</f>
        <v>D.22-12-044</v>
      </c>
      <c r="H23" s="20">
        <v>-14214.627418030013</v>
      </c>
      <c r="I23" s="50">
        <v>0</v>
      </c>
      <c r="J23" s="57">
        <f t="shared" si="3"/>
        <v>0</v>
      </c>
      <c r="K23" s="57">
        <f t="shared" si="3"/>
        <v>0</v>
      </c>
      <c r="L23" s="47">
        <v>533519.26416678389</v>
      </c>
      <c r="M23" s="50">
        <f t="shared" si="4"/>
        <v>533519.26416678389</v>
      </c>
      <c r="N23" s="38" t="s">
        <v>4</v>
      </c>
      <c r="O23" s="38" t="str">
        <f t="shared" si="2"/>
        <v>Y</v>
      </c>
      <c r="Q23" s="37"/>
      <c r="T23" s="48"/>
    </row>
    <row r="24" spans="1:20" ht="15">
      <c r="A24" s="38" t="s">
        <v>214</v>
      </c>
      <c r="B24" s="38" t="s">
        <v>88</v>
      </c>
      <c r="C24" s="39" t="str">
        <f t="shared" si="0"/>
        <v>Preliminary Statement  CP</v>
      </c>
      <c r="D24" s="39" t="str">
        <f t="shared" si="0"/>
        <v>Preliminary Statement  CP</v>
      </c>
      <c r="E24" s="39" t="str">
        <f t="shared" si="0"/>
        <v>Preliminary Statement  CP</v>
      </c>
      <c r="F24" s="91" t="s">
        <v>88</v>
      </c>
      <c r="G24" s="39" t="str">
        <f t="shared" si="1"/>
        <v>Preliminary Statement  CP</v>
      </c>
      <c r="H24" s="20">
        <v>48528.628933816624</v>
      </c>
      <c r="I24" s="50">
        <v>261330.62430335581</v>
      </c>
      <c r="J24" s="57">
        <f t="shared" si="3"/>
        <v>261330.62430335581</v>
      </c>
      <c r="K24" s="57">
        <f t="shared" si="3"/>
        <v>261330.62430335581</v>
      </c>
      <c r="L24" s="20">
        <v>-89483.168057824092</v>
      </c>
      <c r="M24" s="50">
        <f t="shared" si="4"/>
        <v>-89483.168057824092</v>
      </c>
      <c r="N24" s="38" t="s">
        <v>128</v>
      </c>
      <c r="O24" s="38" t="str">
        <f t="shared" si="2"/>
        <v>Y</v>
      </c>
      <c r="T24" s="48"/>
    </row>
    <row r="25" spans="1:20" ht="15">
      <c r="A25" s="38" t="s">
        <v>215</v>
      </c>
      <c r="C25" s="39"/>
      <c r="D25" s="39"/>
      <c r="E25" s="39"/>
      <c r="F25" s="91" t="s">
        <v>218</v>
      </c>
      <c r="G25" s="39"/>
      <c r="H25" s="20"/>
      <c r="I25" s="50"/>
      <c r="J25" s="57"/>
      <c r="K25" s="57"/>
      <c r="L25" s="20">
        <v>450.62403180084004</v>
      </c>
      <c r="M25" s="50">
        <f t="shared" si="4"/>
        <v>450.62403180084004</v>
      </c>
      <c r="N25" s="38" t="s">
        <v>128</v>
      </c>
      <c r="O25" s="38" t="str">
        <f t="shared" si="2"/>
        <v>Y</v>
      </c>
      <c r="T25" s="48"/>
    </row>
    <row r="26" spans="1:20" ht="15">
      <c r="A26" s="38" t="s">
        <v>81</v>
      </c>
      <c r="B26" s="38" t="s">
        <v>89</v>
      </c>
      <c r="C26" s="39" t="str">
        <f t="shared" si="6" ref="C26:E68">B26</f>
        <v>Preliminary Statement  DT</v>
      </c>
      <c r="D26" s="39" t="str">
        <f t="shared" si="6"/>
        <v>Preliminary Statement  DT</v>
      </c>
      <c r="E26" s="39" t="str">
        <f t="shared" si="6"/>
        <v>Preliminary Statement  DT</v>
      </c>
      <c r="F26" s="91" t="s">
        <v>89</v>
      </c>
      <c r="G26" s="39" t="str">
        <f t="shared" si="1"/>
        <v>Preliminary Statement  DT</v>
      </c>
      <c r="H26" s="20">
        <v>6922.3280678874216</v>
      </c>
      <c r="I26" s="50">
        <f t="shared" si="3"/>
        <v>6922.3280678874216</v>
      </c>
      <c r="J26" s="57">
        <f t="shared" si="3"/>
        <v>6922.3280678874216</v>
      </c>
      <c r="K26" s="57">
        <f t="shared" si="3"/>
        <v>6922.3280678874216</v>
      </c>
      <c r="L26" s="20">
        <v>-56973.321812328577</v>
      </c>
      <c r="M26" s="50">
        <f t="shared" si="4"/>
        <v>-56973.321812328577</v>
      </c>
      <c r="N26" s="38" t="s">
        <v>108</v>
      </c>
      <c r="O26" s="38" t="str">
        <f t="shared" si="2"/>
        <v>Y</v>
      </c>
      <c r="Q26" s="37"/>
      <c r="T26" s="48"/>
    </row>
    <row r="27" spans="1:15" ht="15">
      <c r="A27" s="38" t="s">
        <v>31</v>
      </c>
      <c r="B27" s="39" t="s">
        <v>293</v>
      </c>
      <c r="C27" s="39" t="str">
        <f t="shared" si="6"/>
        <v>D.22-02-002</v>
      </c>
      <c r="D27" s="39" t="str">
        <f t="shared" si="6"/>
        <v>D.22-02-002</v>
      </c>
      <c r="E27" s="39" t="str">
        <f t="shared" si="6"/>
        <v>D.22-02-002</v>
      </c>
      <c r="F27" s="91" t="s">
        <v>218</v>
      </c>
      <c r="G27" s="39" t="str">
        <f t="shared" si="1"/>
        <v>D.22-12-044</v>
      </c>
      <c r="H27" s="20">
        <v>12871.727484685091</v>
      </c>
      <c r="I27" s="50">
        <v>0</v>
      </c>
      <c r="J27" s="57">
        <f t="shared" si="3"/>
        <v>0</v>
      </c>
      <c r="K27" s="57">
        <f t="shared" si="3"/>
        <v>0</v>
      </c>
      <c r="L27" s="20">
        <v>0</v>
      </c>
      <c r="M27" s="50">
        <f t="shared" si="4"/>
        <v>0</v>
      </c>
      <c r="N27" s="38" t="s">
        <v>4</v>
      </c>
      <c r="O27" s="38" t="str">
        <f t="shared" si="2"/>
        <v>N</v>
      </c>
    </row>
    <row r="28" spans="1:17" ht="15">
      <c r="A28" s="38" t="s">
        <v>32</v>
      </c>
      <c r="B28" s="39" t="s">
        <v>293</v>
      </c>
      <c r="C28" s="39" t="str">
        <f t="shared" si="6"/>
        <v>D.22-02-002</v>
      </c>
      <c r="D28" s="39" t="str">
        <f t="shared" si="6"/>
        <v>D.22-02-002</v>
      </c>
      <c r="E28" s="39" t="str">
        <f t="shared" si="6"/>
        <v>D.22-02-002</v>
      </c>
      <c r="F28" s="91" t="s">
        <v>218</v>
      </c>
      <c r="G28" s="39" t="str">
        <f t="shared" si="7" ref="G28:G67">F28</f>
        <v>D.22-12-044</v>
      </c>
      <c r="H28" s="20">
        <v>36590.848326177533</v>
      </c>
      <c r="I28" s="50">
        <v>34094.551148992308</v>
      </c>
      <c r="J28" s="57">
        <f t="shared" si="3"/>
        <v>34094.551148992308</v>
      </c>
      <c r="K28" s="57">
        <f t="shared" si="3"/>
        <v>34094.551148992308</v>
      </c>
      <c r="L28" s="20">
        <v>27165.214316312926</v>
      </c>
      <c r="M28" s="50">
        <f t="shared" si="4"/>
        <v>27165.214316312926</v>
      </c>
      <c r="N28" s="38" t="s">
        <v>32</v>
      </c>
      <c r="O28" s="38" t="str">
        <f t="shared" si="2"/>
        <v>N</v>
      </c>
      <c r="Q28" s="37"/>
    </row>
    <row r="29" spans="1:16" ht="15">
      <c r="A29" s="38" t="s">
        <v>78</v>
      </c>
      <c r="B29" s="38" t="s">
        <v>90</v>
      </c>
      <c r="C29" s="39" t="str">
        <f t="shared" si="6"/>
        <v>Preliminary Statement  CQ</v>
      </c>
      <c r="D29" s="39" t="str">
        <f t="shared" si="6"/>
        <v>Preliminary Statement  CQ</v>
      </c>
      <c r="E29" s="39" t="str">
        <f t="shared" si="6"/>
        <v>Preliminary Statement  CQ</v>
      </c>
      <c r="F29" s="91" t="s">
        <v>90</v>
      </c>
      <c r="G29" s="39" t="str">
        <f t="shared" si="7"/>
        <v>Preliminary Statement  CQ</v>
      </c>
      <c r="H29" s="20">
        <v>-33983.12914318344</v>
      </c>
      <c r="I29" s="50">
        <v>-16990.645258491884</v>
      </c>
      <c r="J29" s="57">
        <f t="shared" si="3"/>
        <v>-16990.645258491884</v>
      </c>
      <c r="K29" s="57">
        <f t="shared" si="3"/>
        <v>-16990.645258491884</v>
      </c>
      <c r="L29" s="20">
        <v>-3963.8680499774641</v>
      </c>
      <c r="M29" s="50">
        <f t="shared" si="4"/>
        <v>-3963.8680499774641</v>
      </c>
      <c r="N29" s="38" t="s">
        <v>32</v>
      </c>
      <c r="O29" s="38" t="str">
        <f t="shared" si="2"/>
        <v>Y</v>
      </c>
      <c r="P29" s="20"/>
    </row>
    <row r="30" spans="1:16" ht="15">
      <c r="A30" s="38" t="s">
        <v>79</v>
      </c>
      <c r="B30" s="39" t="s">
        <v>293</v>
      </c>
      <c r="C30" s="39" t="str">
        <f t="shared" si="6"/>
        <v>D.22-02-002</v>
      </c>
      <c r="D30" s="39" t="str">
        <f t="shared" si="6"/>
        <v>D.22-02-002</v>
      </c>
      <c r="E30" s="39" t="str">
        <f t="shared" si="6"/>
        <v>D.22-02-002</v>
      </c>
      <c r="F30" s="91" t="s">
        <v>218</v>
      </c>
      <c r="G30" s="39" t="str">
        <f t="shared" si="7"/>
        <v>D.22-12-044</v>
      </c>
      <c r="H30" s="20">
        <v>182831.11974181148</v>
      </c>
      <c r="I30" s="50">
        <v>156402.60753688391</v>
      </c>
      <c r="J30" s="57">
        <f t="shared" si="3"/>
        <v>156402.60753688391</v>
      </c>
      <c r="K30" s="57">
        <f t="shared" si="3"/>
        <v>156402.60753688391</v>
      </c>
      <c r="L30" s="20">
        <v>188334.66086824812</v>
      </c>
      <c r="M30" s="50">
        <f t="shared" si="4"/>
        <v>188334.66086824812</v>
      </c>
      <c r="N30" s="38" t="s">
        <v>14</v>
      </c>
      <c r="O30" s="38" t="str">
        <f t="shared" si="2"/>
        <v>N</v>
      </c>
      <c r="P30" s="20"/>
    </row>
    <row r="31" spans="1:16" ht="15">
      <c r="A31" s="38" t="s">
        <v>80</v>
      </c>
      <c r="B31" s="38" t="s">
        <v>91</v>
      </c>
      <c r="C31" s="39" t="str">
        <f t="shared" si="6"/>
        <v>Preliminary Statement  FS</v>
      </c>
      <c r="D31" s="39" t="str">
        <f t="shared" si="6"/>
        <v>Preliminary Statement  FS</v>
      </c>
      <c r="E31" s="39" t="str">
        <f t="shared" si="6"/>
        <v>Preliminary Statement  FS</v>
      </c>
      <c r="F31" s="91" t="s">
        <v>91</v>
      </c>
      <c r="G31" s="39" t="str">
        <f t="shared" si="7"/>
        <v>Preliminary Statement  FS</v>
      </c>
      <c r="H31" s="20">
        <v>79082.616130136157</v>
      </c>
      <c r="I31" s="50">
        <v>14130.598380977059</v>
      </c>
      <c r="J31" s="57">
        <f t="shared" si="3"/>
        <v>14130.598380977059</v>
      </c>
      <c r="K31" s="57">
        <f t="shared" si="3"/>
        <v>14130.598380977059</v>
      </c>
      <c r="L31" s="20">
        <v>18382.069849083746</v>
      </c>
      <c r="M31" s="50">
        <f t="shared" si="4"/>
        <v>18382.069849083746</v>
      </c>
      <c r="N31" s="38" t="s">
        <v>14</v>
      </c>
      <c r="O31" s="38" t="str">
        <f t="shared" si="2"/>
        <v>Y</v>
      </c>
      <c r="P31" s="20"/>
    </row>
    <row r="32" spans="1:16" ht="15">
      <c r="A32" s="38" t="s">
        <v>282</v>
      </c>
      <c r="B32" s="39" t="s">
        <v>294</v>
      </c>
      <c r="C32" s="39" t="str">
        <f>B32</f>
        <v>D.20-10-026</v>
      </c>
      <c r="D32" s="39" t="str">
        <f>C32</f>
        <v>D.20-10-026</v>
      </c>
      <c r="E32" s="39" t="str">
        <f>D32</f>
        <v>D.20-10-026</v>
      </c>
      <c r="F32" s="91"/>
      <c r="G32" s="39"/>
      <c r="H32" s="20">
        <v>318940.60023529408</v>
      </c>
      <c r="I32" s="50">
        <f>H32</f>
        <v>318940.60023529408</v>
      </c>
      <c r="J32" s="57"/>
      <c r="K32" s="57">
        <f>J32</f>
        <v>0</v>
      </c>
      <c r="L32" s="20"/>
      <c r="M32" s="50"/>
      <c r="N32" s="38" t="s">
        <v>6</v>
      </c>
      <c r="O32" s="38" t="str">
        <f t="shared" si="2"/>
        <v>N</v>
      </c>
      <c r="P32" s="20"/>
    </row>
    <row r="33" spans="1:16" ht="15">
      <c r="A33" s="38" t="s">
        <v>204</v>
      </c>
      <c r="F33" s="91"/>
      <c r="G33" s="39" t="s">
        <v>235</v>
      </c>
      <c r="L33" s="20"/>
      <c r="M33" s="50">
        <v>319848.39770249999</v>
      </c>
      <c r="N33" s="38" t="s">
        <v>186</v>
      </c>
      <c r="O33" s="38" t="str">
        <f t="shared" si="2"/>
        <v>N</v>
      </c>
      <c r="P33" s="20"/>
    </row>
    <row r="34" spans="1:16" ht="15">
      <c r="A34" s="2" t="s">
        <v>33</v>
      </c>
      <c r="B34" s="38" t="s">
        <v>295</v>
      </c>
      <c r="C34" s="39" t="str">
        <f t="shared" si="6"/>
        <v>D.19-12-056 / D.20-05-053 / Advice 5887-E </v>
      </c>
      <c r="D34" s="39" t="str">
        <f t="shared" si="6"/>
        <v>D.19-12-056 / D.20-05-053 / Advice 5887-E </v>
      </c>
      <c r="E34" s="39" t="str">
        <f t="shared" si="6"/>
        <v>D.19-12-056 / D.20-05-053 / Advice 5887-E </v>
      </c>
      <c r="F34" s="91" t="s">
        <v>219</v>
      </c>
      <c r="G34" s="39" t="str">
        <f t="shared" si="7"/>
        <v>D.22-12-031</v>
      </c>
      <c r="H34" s="20">
        <v>-78677.561140886974</v>
      </c>
      <c r="I34" s="50">
        <f t="shared" si="3"/>
        <v>-78677.561140886974</v>
      </c>
      <c r="J34" s="57">
        <f t="shared" si="3"/>
        <v>-78677.561140886974</v>
      </c>
      <c r="K34" s="57">
        <f t="shared" si="3"/>
        <v>-78677.561140886974</v>
      </c>
      <c r="L34" s="20">
        <v>-95934.182818202826</v>
      </c>
      <c r="M34" s="50">
        <f t="shared" si="4"/>
        <v>-95934.182818202826</v>
      </c>
      <c r="N34" s="38" t="s">
        <v>6</v>
      </c>
      <c r="O34" s="38" t="str">
        <f t="shared" si="2"/>
        <v>N</v>
      </c>
      <c r="P34" s="20"/>
    </row>
    <row r="35" spans="1:16" ht="15">
      <c r="A35" s="2" t="s">
        <v>33</v>
      </c>
      <c r="B35" s="38" t="s">
        <v>295</v>
      </c>
      <c r="C35" s="39" t="str">
        <f t="shared" si="6"/>
        <v>D.19-12-056 / D.20-05-053 / Advice 5887-E </v>
      </c>
      <c r="D35" s="39" t="str">
        <f t="shared" si="6"/>
        <v>D.19-12-056 / D.20-05-053 / Advice 5887-E </v>
      </c>
      <c r="E35" s="39" t="str">
        <f t="shared" si="6"/>
        <v>D.19-12-056 / D.20-05-053 / Advice 5887-E </v>
      </c>
      <c r="F35" s="91" t="s">
        <v>219</v>
      </c>
      <c r="G35" s="39" t="str">
        <f t="shared" si="7"/>
        <v>D.22-12-031</v>
      </c>
      <c r="H35" s="47">
        <v>-18786.097359748208</v>
      </c>
      <c r="I35" s="50">
        <v>-17976.236224631528</v>
      </c>
      <c r="J35" s="57">
        <f t="shared" si="3"/>
        <v>-17976.236224631528</v>
      </c>
      <c r="K35" s="57">
        <f t="shared" si="3"/>
        <v>-17976.236224631528</v>
      </c>
      <c r="L35" s="47">
        <v>-17976.236224631528</v>
      </c>
      <c r="M35" s="50">
        <f t="shared" si="4"/>
        <v>-17976.236224631528</v>
      </c>
      <c r="N35" s="38" t="s">
        <v>128</v>
      </c>
      <c r="O35" s="38" t="str">
        <f t="shared" si="2"/>
        <v>N</v>
      </c>
      <c r="P35" s="20"/>
    </row>
    <row r="36" spans="1:16" ht="15">
      <c r="A36" s="4"/>
      <c r="B36" s="39"/>
      <c r="C36" s="39"/>
      <c r="D36" s="39">
        <f t="shared" si="6"/>
        <v>0</v>
      </c>
      <c r="E36" s="39">
        <f t="shared" si="6"/>
        <v>0</v>
      </c>
      <c r="F36" s="91"/>
      <c r="G36" s="39">
        <f t="shared" si="7"/>
        <v>0</v>
      </c>
      <c r="H36" s="20"/>
      <c r="I36" s="50"/>
      <c r="J36" s="57">
        <f t="shared" si="3"/>
        <v>0</v>
      </c>
      <c r="K36" s="57">
        <f t="shared" si="3"/>
        <v>0</v>
      </c>
      <c r="L36" s="20"/>
      <c r="M36" s="50"/>
      <c r="O36" s="38" t="str">
        <f t="shared" si="2"/>
        <v>N</v>
      </c>
      <c r="P36" s="20"/>
    </row>
    <row r="37" spans="1:16" ht="15">
      <c r="A37" s="4" t="s">
        <v>138</v>
      </c>
      <c r="B37" s="39" t="s">
        <v>296</v>
      </c>
      <c r="C37" s="39" t="str">
        <f t="shared" si="6"/>
        <v>D.20-12-005, AL 6210-E</v>
      </c>
      <c r="D37" s="39" t="str">
        <f t="shared" si="6"/>
        <v>D.20-12-005, AL 6210-E</v>
      </c>
      <c r="E37" s="39" t="str">
        <f t="shared" si="6"/>
        <v>D.20-12-005, AL 6210-E</v>
      </c>
      <c r="F37" s="91" t="s">
        <v>220</v>
      </c>
      <c r="G37" s="39" t="str">
        <f t="shared" si="7"/>
        <v>D.20-12-005, AL 6423-E</v>
      </c>
      <c r="H37" s="20">
        <v>233066.60478581334</v>
      </c>
      <c r="I37" s="50">
        <f t="shared" si="3"/>
        <v>233066.60478581334</v>
      </c>
      <c r="J37" s="57">
        <f t="shared" si="3"/>
        <v>233066.60478581334</v>
      </c>
      <c r="K37" s="57">
        <f t="shared" si="3"/>
        <v>233066.60478581334</v>
      </c>
      <c r="L37" s="20">
        <v>250186.83944592901</v>
      </c>
      <c r="M37" s="50">
        <f t="shared" si="4"/>
        <v>250186.83944592901</v>
      </c>
      <c r="N37" s="38" t="s">
        <v>6</v>
      </c>
      <c r="O37" s="38" t="str">
        <f t="shared" si="2"/>
        <v>Y</v>
      </c>
      <c r="P37" s="20"/>
    </row>
    <row r="38" spans="1:16" ht="15">
      <c r="A38" s="38" t="s">
        <v>34</v>
      </c>
      <c r="B38" s="39" t="s">
        <v>165</v>
      </c>
      <c r="C38" s="39" t="str">
        <f t="shared" si="6"/>
        <v>D.18-01-022</v>
      </c>
      <c r="D38" s="39" t="str">
        <f t="shared" si="6"/>
        <v>D.18-01-022</v>
      </c>
      <c r="E38" s="39" t="str">
        <f t="shared" si="6"/>
        <v>D.18-01-022</v>
      </c>
      <c r="F38" s="91" t="s">
        <v>165</v>
      </c>
      <c r="G38" s="39" t="str">
        <f t="shared" si="7"/>
        <v>D.18-01-022</v>
      </c>
      <c r="H38" s="20">
        <v>11767.511015</v>
      </c>
      <c r="I38" s="50">
        <f t="shared" si="3"/>
        <v>11767.511015</v>
      </c>
      <c r="J38" s="57">
        <f t="shared" si="3"/>
        <v>11767.511015</v>
      </c>
      <c r="K38" s="57">
        <f t="shared" si="3"/>
        <v>11767.511015</v>
      </c>
      <c r="L38" s="20">
        <v>11767.511015</v>
      </c>
      <c r="M38" s="50">
        <f t="shared" si="4"/>
        <v>11767.511015</v>
      </c>
      <c r="N38" s="38" t="s">
        <v>16</v>
      </c>
      <c r="O38" s="38" t="str">
        <f t="shared" si="2"/>
        <v>N</v>
      </c>
      <c r="P38" s="20"/>
    </row>
    <row r="39" spans="1:16" ht="15">
      <c r="A39" s="38" t="s">
        <v>34</v>
      </c>
      <c r="B39" s="39" t="s">
        <v>165</v>
      </c>
      <c r="C39" s="39" t="str">
        <f t="shared" si="6"/>
        <v>D.18-01-022</v>
      </c>
      <c r="D39" s="39" t="str">
        <f t="shared" si="6"/>
        <v>D.18-01-022</v>
      </c>
      <c r="E39" s="39" t="str">
        <f t="shared" si="6"/>
        <v>D.18-01-022</v>
      </c>
      <c r="F39" s="91" t="s">
        <v>165</v>
      </c>
      <c r="G39" s="39" t="str">
        <f t="shared" si="7"/>
        <v>D.18-01-022</v>
      </c>
      <c r="H39" s="47">
        <v>52620</v>
      </c>
      <c r="I39" s="50">
        <v>53191.926780000002</v>
      </c>
      <c r="J39" s="57">
        <f t="shared" si="3"/>
        <v>53191.926780000002</v>
      </c>
      <c r="K39" s="57">
        <f t="shared" si="3"/>
        <v>53191.926780000002</v>
      </c>
      <c r="L39" s="47">
        <v>53191.926780000002</v>
      </c>
      <c r="M39" s="50">
        <f t="shared" si="4"/>
        <v>53191.926780000002</v>
      </c>
      <c r="N39" s="38" t="s">
        <v>128</v>
      </c>
      <c r="O39" s="38" t="str">
        <f t="shared" si="2"/>
        <v>N</v>
      </c>
      <c r="P39" s="20"/>
    </row>
    <row r="40" spans="1:16" ht="15">
      <c r="A40" s="38" t="s">
        <v>35</v>
      </c>
      <c r="B40" s="38" t="s">
        <v>166</v>
      </c>
      <c r="C40" s="39" t="str">
        <f t="shared" si="6"/>
        <v>D.21-09-003</v>
      </c>
      <c r="D40" s="39" t="str">
        <f t="shared" si="6"/>
        <v>D.21-09-003</v>
      </c>
      <c r="E40" s="39" t="str">
        <f t="shared" si="6"/>
        <v>D.21-09-003</v>
      </c>
      <c r="F40" s="91" t="s">
        <v>166</v>
      </c>
      <c r="G40" s="39" t="str">
        <f t="shared" si="7"/>
        <v>D.21-09-003</v>
      </c>
      <c r="H40" s="20">
        <v>112500</v>
      </c>
      <c r="I40" s="50">
        <f t="shared" si="3"/>
        <v>112500</v>
      </c>
      <c r="J40" s="57">
        <f t="shared" si="3"/>
        <v>112500</v>
      </c>
      <c r="K40" s="57">
        <f t="shared" si="3"/>
        <v>112500</v>
      </c>
      <c r="L40" s="20">
        <v>112500</v>
      </c>
      <c r="M40" s="50">
        <f t="shared" si="4"/>
        <v>112500</v>
      </c>
      <c r="N40" s="38" t="s">
        <v>16</v>
      </c>
      <c r="O40" s="38" t="str">
        <f t="shared" si="2"/>
        <v>N</v>
      </c>
      <c r="P40" s="20"/>
    </row>
    <row r="41" spans="1:16" ht="15">
      <c r="A41" s="38" t="s">
        <v>82</v>
      </c>
      <c r="B41" s="38" t="s">
        <v>92</v>
      </c>
      <c r="C41" s="39" t="str">
        <f t="shared" si="6"/>
        <v>Preliminary Statement  DB</v>
      </c>
      <c r="D41" s="39" t="str">
        <f t="shared" si="6"/>
        <v>Preliminary Statement  DB</v>
      </c>
      <c r="E41" s="39" t="str">
        <f t="shared" si="6"/>
        <v>Preliminary Statement  DB</v>
      </c>
      <c r="F41" s="91" t="s">
        <v>92</v>
      </c>
      <c r="G41" s="39" t="str">
        <f t="shared" si="7"/>
        <v>Preliminary Statement  DB</v>
      </c>
      <c r="H41" s="20">
        <v>-129653.92223966167</v>
      </c>
      <c r="I41" s="50">
        <f t="shared" si="3"/>
        <v>-129653.92223966167</v>
      </c>
      <c r="J41" s="57">
        <f t="shared" si="3"/>
        <v>-129653.92223966167</v>
      </c>
      <c r="K41" s="57">
        <f t="shared" si="3"/>
        <v>-129653.92223966167</v>
      </c>
      <c r="L41" s="20">
        <v>-7078.6849770974941</v>
      </c>
      <c r="M41" s="50">
        <f t="shared" si="4"/>
        <v>-7078.6849770974941</v>
      </c>
      <c r="N41" s="38" t="s">
        <v>16</v>
      </c>
      <c r="O41" s="38" t="str">
        <f t="shared" si="2"/>
        <v>Y</v>
      </c>
      <c r="P41" s="20"/>
    </row>
    <row r="42" spans="1:16" ht="15">
      <c r="A42" s="38" t="s">
        <v>85</v>
      </c>
      <c r="B42" s="38" t="s">
        <v>58</v>
      </c>
      <c r="C42" s="39" t="str">
        <f t="shared" si="6"/>
        <v>Preliminary Statement S</v>
      </c>
      <c r="D42" s="39" t="str">
        <f t="shared" si="6"/>
        <v>Preliminary Statement S</v>
      </c>
      <c r="E42" s="39" t="str">
        <f t="shared" si="6"/>
        <v>Preliminary Statement S</v>
      </c>
      <c r="F42" s="91" t="s">
        <v>58</v>
      </c>
      <c r="G42" s="39" t="str">
        <f t="shared" si="7"/>
        <v>Preliminary Statement S</v>
      </c>
      <c r="H42" s="20">
        <v>38998.194501348655</v>
      </c>
      <c r="I42" s="50">
        <f t="shared" si="3"/>
        <v>38998.194501348655</v>
      </c>
      <c r="J42" s="57">
        <f t="shared" si="3"/>
        <v>38998.194501348655</v>
      </c>
      <c r="K42" s="57">
        <f t="shared" si="3"/>
        <v>38998.194501348655</v>
      </c>
      <c r="L42" s="20">
        <v>33349.346149633333</v>
      </c>
      <c r="M42" s="50">
        <f t="shared" si="4"/>
        <v>33349.346149633333</v>
      </c>
      <c r="N42" s="38" t="s">
        <v>186</v>
      </c>
      <c r="O42" s="38" t="str">
        <f t="shared" si="2"/>
        <v>Y</v>
      </c>
      <c r="P42" s="20"/>
    </row>
    <row r="43" spans="1:16" ht="15">
      <c r="A43" s="38" t="s">
        <v>86</v>
      </c>
      <c r="B43" s="38" t="s">
        <v>57</v>
      </c>
      <c r="C43" s="39" t="str">
        <f t="shared" si="6"/>
        <v>Preliminary Statement ET</v>
      </c>
      <c r="D43" s="39" t="str">
        <f t="shared" si="6"/>
        <v>Preliminary Statement ET</v>
      </c>
      <c r="E43" s="39" t="str">
        <f t="shared" si="6"/>
        <v>Preliminary Statement ET</v>
      </c>
      <c r="F43" s="91" t="s">
        <v>57</v>
      </c>
      <c r="G43" s="39" t="str">
        <f t="shared" si="7"/>
        <v>Preliminary Statement ET</v>
      </c>
      <c r="H43" s="20">
        <v>-424.66326447226851</v>
      </c>
      <c r="I43" s="50">
        <f t="shared" si="3"/>
        <v>-424.66326447226851</v>
      </c>
      <c r="J43" s="57">
        <f t="shared" si="3"/>
        <v>-424.66326447226851</v>
      </c>
      <c r="K43" s="57">
        <f t="shared" si="3"/>
        <v>-424.66326447226851</v>
      </c>
      <c r="L43" s="20">
        <v>-415.81511118958332</v>
      </c>
      <c r="M43" s="50">
        <f t="shared" si="4"/>
        <v>-415.81511118958332</v>
      </c>
      <c r="N43" s="38" t="s">
        <v>6</v>
      </c>
      <c r="O43" s="38" t="str">
        <f t="shared" si="2"/>
        <v>Y</v>
      </c>
      <c r="P43" s="20"/>
    </row>
    <row r="44" spans="1:16" ht="15">
      <c r="A44" s="38" t="s">
        <v>154</v>
      </c>
      <c r="B44" s="38" t="s">
        <v>167</v>
      </c>
      <c r="C44" s="39" t="str">
        <f t="shared" si="6"/>
        <v>D.21-12-006</v>
      </c>
      <c r="D44" s="39" t="str">
        <f t="shared" si="6"/>
        <v>D.21-12-006</v>
      </c>
      <c r="E44" s="39" t="str">
        <f t="shared" si="6"/>
        <v>D.21-12-006</v>
      </c>
      <c r="F44" s="91" t="s">
        <v>167</v>
      </c>
      <c r="G44" s="39" t="str">
        <f t="shared" si="7"/>
        <v>D.21-12-006</v>
      </c>
      <c r="H44" s="20">
        <v>453343.86755017482</v>
      </c>
      <c r="I44" s="50">
        <v>457007.4119476928</v>
      </c>
      <c r="J44" s="57">
        <f t="shared" si="3"/>
        <v>457007.4119476928</v>
      </c>
      <c r="K44" s="57">
        <f t="shared" si="3"/>
        <v>457007.4119476928</v>
      </c>
      <c r="L44" s="20">
        <v>378335.58635205327</v>
      </c>
      <c r="M44" s="50">
        <f t="shared" si="4"/>
        <v>378335.58635205327</v>
      </c>
      <c r="N44" s="38" t="s">
        <v>17</v>
      </c>
      <c r="O44" s="38" t="str">
        <f t="shared" si="2"/>
        <v>N</v>
      </c>
      <c r="P44" s="20"/>
    </row>
    <row r="45" spans="1:16" ht="15">
      <c r="A45" s="38" t="s">
        <v>75</v>
      </c>
      <c r="B45" s="39" t="s">
        <v>134</v>
      </c>
      <c r="C45" s="39" t="str">
        <f t="shared" si="6"/>
        <v>Preliminary Statement  DG</v>
      </c>
      <c r="D45" s="39" t="str">
        <f t="shared" si="6"/>
        <v>Preliminary Statement  DG</v>
      </c>
      <c r="E45" s="39" t="str">
        <f t="shared" si="6"/>
        <v>Preliminary Statement  DG</v>
      </c>
      <c r="F45" s="91" t="s">
        <v>134</v>
      </c>
      <c r="G45" s="39" t="str">
        <f t="shared" si="7"/>
        <v>Preliminary Statement  DG</v>
      </c>
      <c r="H45" s="20">
        <v>-2744.7535499999999</v>
      </c>
      <c r="I45" s="50">
        <f t="shared" si="3"/>
        <v>-2744.7535499999999</v>
      </c>
      <c r="J45" s="57">
        <f t="shared" si="3"/>
        <v>-2744.7535499999999</v>
      </c>
      <c r="K45" s="57">
        <f t="shared" si="3"/>
        <v>-2744.7535499999999</v>
      </c>
      <c r="L45" s="20">
        <v>0</v>
      </c>
      <c r="M45" s="50">
        <f t="shared" si="4"/>
        <v>0</v>
      </c>
      <c r="N45" s="38" t="s">
        <v>4</v>
      </c>
      <c r="O45" s="38" t="str">
        <f t="shared" si="2"/>
        <v>Y</v>
      </c>
      <c r="P45" s="20"/>
    </row>
    <row r="46" spans="1:16" ht="15">
      <c r="A46" s="2" t="s">
        <v>52</v>
      </c>
      <c r="B46" s="39" t="s">
        <v>121</v>
      </c>
      <c r="C46" s="39" t="str">
        <f t="shared" si="6"/>
        <v>CPUC Code 6350-6354</v>
      </c>
      <c r="D46" s="39" t="str">
        <f t="shared" si="6"/>
        <v>CPUC Code 6350-6354</v>
      </c>
      <c r="E46" s="39" t="str">
        <f t="shared" si="6"/>
        <v>CPUC Code 6350-6354</v>
      </c>
      <c r="F46" s="92" t="s">
        <v>121</v>
      </c>
      <c r="G46" s="39" t="str">
        <f t="shared" si="7"/>
        <v>CPUC Code 6350-6354</v>
      </c>
      <c r="H46" s="20">
        <v>3027.9989999999998</v>
      </c>
      <c r="I46" s="50">
        <v>3297.9468999672495</v>
      </c>
      <c r="J46" s="57">
        <f t="shared" si="3"/>
        <v>3297.9468999672495</v>
      </c>
      <c r="K46" s="57">
        <f t="shared" si="3"/>
        <v>3297.9468999672495</v>
      </c>
      <c r="L46" s="41">
        <v>2717.5845167667985</v>
      </c>
      <c r="M46" s="50">
        <f t="shared" si="4"/>
        <v>2717.5845167667985</v>
      </c>
      <c r="N46" s="38" t="s">
        <v>4</v>
      </c>
      <c r="O46" s="38" t="str">
        <f t="shared" si="2"/>
        <v>N</v>
      </c>
      <c r="P46" s="20"/>
    </row>
    <row r="47" spans="1:16" ht="15">
      <c r="A47" s="2" t="s">
        <v>159</v>
      </c>
      <c r="B47" s="39" t="s">
        <v>168</v>
      </c>
      <c r="C47" s="39" t="str">
        <f t="shared" si="6"/>
        <v>Electric Preliminary Statement Part HJ</v>
      </c>
      <c r="D47" s="39" t="str">
        <f t="shared" si="6"/>
        <v>Electric Preliminary Statement Part HJ</v>
      </c>
      <c r="E47" s="39" t="str">
        <f t="shared" si="6"/>
        <v>Electric Preliminary Statement Part HJ</v>
      </c>
      <c r="F47" s="92" t="s">
        <v>168</v>
      </c>
      <c r="G47" s="39" t="str">
        <f t="shared" si="7"/>
        <v>Electric Preliminary Statement Part HJ</v>
      </c>
      <c r="H47" s="20">
        <v>374.56309172700003</v>
      </c>
      <c r="I47" s="50">
        <f t="shared" si="3"/>
        <v>374.56309172700003</v>
      </c>
      <c r="J47" s="57">
        <f t="shared" si="3"/>
        <v>374.56309172700003</v>
      </c>
      <c r="K47" s="57">
        <f t="shared" si="3"/>
        <v>374.56309172700003</v>
      </c>
      <c r="L47" s="20">
        <v>695.58989289330009</v>
      </c>
      <c r="M47" s="50">
        <f t="shared" si="4"/>
        <v>695.58989289330009</v>
      </c>
      <c r="N47" s="38" t="s">
        <v>6</v>
      </c>
      <c r="O47" s="38" t="str">
        <f t="shared" si="2"/>
        <v>Y</v>
      </c>
      <c r="P47" s="20"/>
    </row>
    <row r="48" spans="3:16" ht="15">
      <c r="C48" s="39"/>
      <c r="D48" s="39">
        <f t="shared" si="6"/>
        <v>0</v>
      </c>
      <c r="E48" s="39">
        <f t="shared" si="6"/>
        <v>0</v>
      </c>
      <c r="F48" s="91"/>
      <c r="G48" s="39">
        <f t="shared" si="7"/>
        <v>0</v>
      </c>
      <c r="H48" s="20"/>
      <c r="I48" s="50"/>
      <c r="J48" s="57">
        <f t="shared" si="8" ref="J48:K68">I48</f>
        <v>0</v>
      </c>
      <c r="K48" s="57">
        <f t="shared" si="8"/>
        <v>0</v>
      </c>
      <c r="L48" s="20"/>
      <c r="M48" s="50"/>
      <c r="O48" s="38" t="str">
        <f t="shared" si="2"/>
        <v>N</v>
      </c>
      <c r="P48" s="20"/>
    </row>
    <row r="49" spans="1:16" ht="15">
      <c r="A49" s="38" t="s">
        <v>160</v>
      </c>
      <c r="B49" s="38" t="s">
        <v>297</v>
      </c>
      <c r="C49" s="39" t="str">
        <f t="shared" si="6"/>
        <v>D. 20-12-005, AL 6357-E</v>
      </c>
      <c r="D49" s="39" t="str">
        <f t="shared" si="6"/>
        <v>D. 20-12-005, AL 6357-E</v>
      </c>
      <c r="E49" s="39" t="str">
        <f t="shared" si="6"/>
        <v>D. 20-12-005, AL 6357-E</v>
      </c>
      <c r="F49" s="91" t="s">
        <v>221</v>
      </c>
      <c r="G49" s="39" t="str">
        <f t="shared" si="7"/>
        <v>D. 20-12-005, AL 6661-E</v>
      </c>
      <c r="H49" s="20">
        <v>121866.16738708119</v>
      </c>
      <c r="I49" s="57">
        <f>H49</f>
        <v>121866.16738708119</v>
      </c>
      <c r="J49" s="57">
        <f>I49-J50</f>
        <v>50980.719779193343</v>
      </c>
      <c r="K49" s="57">
        <f t="shared" si="8"/>
        <v>50980.719779193343</v>
      </c>
      <c r="L49" s="20">
        <v>67866.093816424895</v>
      </c>
      <c r="M49" s="57">
        <f>L49</f>
        <v>67866.093816424895</v>
      </c>
      <c r="N49" s="38" t="s">
        <v>6</v>
      </c>
      <c r="O49" s="38" t="str">
        <f t="shared" si="2"/>
        <v>N</v>
      </c>
      <c r="P49" s="20"/>
    </row>
    <row r="50" spans="1:16" ht="15">
      <c r="A50" s="38" t="s">
        <v>187</v>
      </c>
      <c r="B50" s="38" t="s">
        <v>297</v>
      </c>
      <c r="C50" s="39" t="str">
        <f t="shared" si="6"/>
        <v>D. 20-12-005, AL 6357-E</v>
      </c>
      <c r="D50" s="39" t="str">
        <f t="shared" si="6"/>
        <v>D. 20-12-005, AL 6357-E</v>
      </c>
      <c r="E50" s="39" t="str">
        <f t="shared" si="6"/>
        <v>D. 20-12-005, AL 6357-E</v>
      </c>
      <c r="F50" s="91" t="s">
        <v>221</v>
      </c>
      <c r="G50" s="39" t="str">
        <f t="shared" si="7"/>
        <v>D. 20-12-005, AL 6661-E</v>
      </c>
      <c r="H50" s="20"/>
      <c r="I50" s="57"/>
      <c r="J50" s="57">
        <v>70885.447607887851</v>
      </c>
      <c r="K50" s="57">
        <f t="shared" si="8"/>
        <v>70885.447607887851</v>
      </c>
      <c r="L50" s="20">
        <v>70852.369709999999</v>
      </c>
      <c r="M50" s="57">
        <f>L50</f>
        <v>70852.369709999999</v>
      </c>
      <c r="N50" s="38" t="s">
        <v>186</v>
      </c>
      <c r="O50" s="38" t="str">
        <f t="shared" si="2"/>
        <v>N</v>
      </c>
      <c r="P50" s="20"/>
    </row>
    <row r="51" spans="1:16" ht="15">
      <c r="A51" s="38" t="s">
        <v>161</v>
      </c>
      <c r="B51" s="38" t="s">
        <v>298</v>
      </c>
      <c r="C51" s="39" t="str">
        <f t="shared" si="6"/>
        <v>D. 20-12-005, AL 6357-E, AL 6390-E</v>
      </c>
      <c r="D51" s="39" t="str">
        <f t="shared" si="6"/>
        <v>D. 20-12-005, AL 6357-E, AL 6390-E</v>
      </c>
      <c r="E51" s="39" t="str">
        <f t="shared" si="6"/>
        <v>D. 20-12-005, AL 6357-E, AL 6390-E</v>
      </c>
      <c r="F51" s="91" t="s">
        <v>222</v>
      </c>
      <c r="G51" s="39" t="str">
        <f t="shared" si="7"/>
        <v>D. 20-12-005, D.21-06-030, D.22-08-004</v>
      </c>
      <c r="H51" s="20">
        <v>73707.865936033355</v>
      </c>
      <c r="I51" s="57">
        <f t="shared" si="9" ref="I51:I63">H51</f>
        <v>73707.865936033355</v>
      </c>
      <c r="J51" s="57">
        <f t="shared" si="8"/>
        <v>73707.865936033355</v>
      </c>
      <c r="K51" s="57">
        <f t="shared" si="8"/>
        <v>73707.865936033355</v>
      </c>
      <c r="L51" s="20">
        <v>423.70846385911574</v>
      </c>
      <c r="M51" s="57">
        <f t="shared" si="10" ref="M51:M67">L51</f>
        <v>423.70846385911574</v>
      </c>
      <c r="N51" s="38" t="s">
        <v>186</v>
      </c>
      <c r="O51" s="38" t="str">
        <f t="shared" si="2"/>
        <v>N</v>
      </c>
      <c r="P51" s="20"/>
    </row>
    <row r="52" spans="1:16" ht="15">
      <c r="A52" s="38" t="s">
        <v>149</v>
      </c>
      <c r="B52" s="39" t="s">
        <v>299</v>
      </c>
      <c r="C52" s="39" t="str">
        <f t="shared" si="6"/>
        <v>D. 20-12-005, AL 6062-E, AL 6389-E</v>
      </c>
      <c r="D52" s="39" t="str">
        <f t="shared" si="6"/>
        <v>D. 20-12-005, AL 6062-E, AL 6389-E</v>
      </c>
      <c r="E52" s="39" t="str">
        <f t="shared" si="6"/>
        <v>D. 20-12-005, AL 6062-E, AL 6389-E</v>
      </c>
      <c r="F52" s="91" t="s">
        <v>223</v>
      </c>
      <c r="G52" s="39" t="str">
        <f t="shared" si="7"/>
        <v>AL 6513-E</v>
      </c>
      <c r="H52" s="20">
        <v>-26913</v>
      </c>
      <c r="I52" s="57">
        <f t="shared" si="9"/>
        <v>-26913</v>
      </c>
      <c r="J52" s="57">
        <f>I52</f>
        <v>-26913</v>
      </c>
      <c r="K52" s="57">
        <f t="shared" si="8"/>
        <v>-26913</v>
      </c>
      <c r="L52" s="20">
        <v>130447.42</v>
      </c>
      <c r="M52" s="57">
        <f t="shared" si="10"/>
        <v>130447.42</v>
      </c>
      <c r="N52" s="38" t="s">
        <v>6</v>
      </c>
      <c r="O52" s="38" t="str">
        <f t="shared" si="2"/>
        <v>N</v>
      </c>
      <c r="P52" s="20"/>
    </row>
    <row r="53" spans="1:16" ht="15">
      <c r="A53" s="38" t="s">
        <v>149</v>
      </c>
      <c r="B53" s="39"/>
      <c r="C53" s="39"/>
      <c r="D53" s="39"/>
      <c r="E53" s="39"/>
      <c r="F53" s="91" t="s">
        <v>223</v>
      </c>
      <c r="G53" s="39" t="s">
        <v>223</v>
      </c>
      <c r="H53" s="20"/>
      <c r="I53" s="57"/>
      <c r="J53" s="57"/>
      <c r="K53" s="57"/>
      <c r="L53" s="20">
        <v>1898</v>
      </c>
      <c r="M53" s="57">
        <f t="shared" si="10"/>
        <v>1898</v>
      </c>
      <c r="N53" s="38" t="s">
        <v>128</v>
      </c>
      <c r="O53" s="38" t="str">
        <f t="shared" si="2"/>
        <v>N</v>
      </c>
      <c r="P53" s="20"/>
    </row>
    <row r="54" spans="1:16" ht="15">
      <c r="A54" s="38" t="s">
        <v>191</v>
      </c>
      <c r="B54" s="39" t="s">
        <v>300</v>
      </c>
      <c r="C54" s="39" t="str">
        <f t="shared" si="6"/>
        <v>D.21-06-030, AL 6251-E, AL 6390-E</v>
      </c>
      <c r="D54" s="39" t="str">
        <f t="shared" si="6"/>
        <v>D.21-06-030, AL 6251-E, AL 6390-E</v>
      </c>
      <c r="E54" s="39" t="str">
        <f t="shared" si="6"/>
        <v>D.21-06-030, AL 6251-E, AL 6390-E</v>
      </c>
      <c r="F54" s="92" t="s">
        <v>240</v>
      </c>
      <c r="G54" s="4" t="s">
        <v>241</v>
      </c>
      <c r="H54" s="20">
        <v>82270.76116098577</v>
      </c>
      <c r="I54" s="57">
        <v>81682.707400992469</v>
      </c>
      <c r="J54" s="57">
        <f t="shared" si="8"/>
        <v>81682.707400992469</v>
      </c>
      <c r="K54" s="57">
        <f t="shared" si="8"/>
        <v>81682.707400992469</v>
      </c>
      <c r="L54" s="41">
        <v>82550.529459806436</v>
      </c>
      <c r="M54" s="57">
        <v>22864.154221958364</v>
      </c>
      <c r="N54" s="38" t="s">
        <v>164</v>
      </c>
      <c r="O54" s="38" t="str">
        <f t="shared" si="2"/>
        <v>N</v>
      </c>
      <c r="P54" s="20"/>
    </row>
    <row r="55" spans="1:16" ht="15">
      <c r="A55" s="38" t="s">
        <v>191</v>
      </c>
      <c r="B55" s="39" t="s">
        <v>300</v>
      </c>
      <c r="C55" s="39" t="str">
        <f t="shared" si="6"/>
        <v>D.21-06-030, AL 6251-E, AL 6390-E</v>
      </c>
      <c r="D55" s="39" t="str">
        <f t="shared" si="6"/>
        <v>D.21-06-030, AL 6251-E, AL 6390-E</v>
      </c>
      <c r="E55" s="39" t="str">
        <f t="shared" si="6"/>
        <v>D.21-06-030, AL 6251-E, AL 6390-E</v>
      </c>
      <c r="F55" s="92" t="s">
        <v>240</v>
      </c>
      <c r="G55" s="4" t="s">
        <v>241</v>
      </c>
      <c r="H55" s="20">
        <v>-77344.219459999993</v>
      </c>
      <c r="I55" s="57">
        <f t="shared" si="9"/>
        <v>-77344.219459999993</v>
      </c>
      <c r="J55" s="57">
        <f t="shared" si="8"/>
        <v>-77344.219459999993</v>
      </c>
      <c r="K55" s="57">
        <f t="shared" si="8"/>
        <v>-77344.219459999993</v>
      </c>
      <c r="L55" s="41">
        <v>-3565.7570998199994</v>
      </c>
      <c r="M55" s="57">
        <f t="shared" si="10"/>
        <v>-3565.7570998199994</v>
      </c>
      <c r="N55" s="38" t="s">
        <v>186</v>
      </c>
      <c r="O55" s="38" t="str">
        <f t="shared" si="2"/>
        <v>N</v>
      </c>
      <c r="P55" s="20"/>
    </row>
    <row r="56" spans="1:16" ht="15">
      <c r="A56" s="38" t="s">
        <v>192</v>
      </c>
      <c r="B56" s="39"/>
      <c r="C56" s="39"/>
      <c r="D56" s="39"/>
      <c r="E56" s="39"/>
      <c r="F56" s="92" t="s">
        <v>242</v>
      </c>
      <c r="G56" s="4" t="s">
        <v>243</v>
      </c>
      <c r="H56" s="20"/>
      <c r="I56" s="57"/>
      <c r="J56" s="57"/>
      <c r="K56" s="57"/>
      <c r="L56" s="41">
        <v>125944.55061187848</v>
      </c>
      <c r="M56" s="57">
        <f t="shared" si="10"/>
        <v>125944.55061187848</v>
      </c>
      <c r="N56" s="38" t="s">
        <v>164</v>
      </c>
      <c r="O56" s="38" t="str">
        <f t="shared" si="2"/>
        <v>N</v>
      </c>
      <c r="P56" s="20"/>
    </row>
    <row r="57" spans="1:16" ht="15">
      <c r="A57" s="38" t="s">
        <v>192</v>
      </c>
      <c r="B57" s="39"/>
      <c r="C57" s="39"/>
      <c r="D57" s="39"/>
      <c r="E57" s="39"/>
      <c r="F57" s="92" t="s">
        <v>242</v>
      </c>
      <c r="G57" s="4" t="s">
        <v>243</v>
      </c>
      <c r="H57" s="20"/>
      <c r="I57" s="57"/>
      <c r="J57" s="57"/>
      <c r="K57" s="57"/>
      <c r="L57" s="20">
        <v>-59014.276954802182</v>
      </c>
      <c r="M57" s="57">
        <f t="shared" si="10"/>
        <v>-59014.276954802182</v>
      </c>
      <c r="N57" s="38" t="s">
        <v>186</v>
      </c>
      <c r="O57" s="38" t="str">
        <f t="shared" si="2"/>
        <v>N</v>
      </c>
      <c r="P57" s="20"/>
    </row>
    <row r="58" spans="1:16" ht="15">
      <c r="A58" s="38" t="s">
        <v>148</v>
      </c>
      <c r="B58" s="39" t="s">
        <v>301</v>
      </c>
      <c r="C58" s="39" t="str">
        <f t="shared" si="6"/>
        <v>D.21-03-056</v>
      </c>
      <c r="D58" s="39" t="s">
        <v>183</v>
      </c>
      <c r="E58" s="39" t="str">
        <f t="shared" si="6"/>
        <v>D.21-03-056, D.21-12-015</v>
      </c>
      <c r="F58" s="92" t="s">
        <v>183</v>
      </c>
      <c r="G58" s="39" t="str">
        <f t="shared" si="7"/>
        <v>D.21-03-056, D.21-12-015</v>
      </c>
      <c r="H58" s="20">
        <v>36224.009266379995</v>
      </c>
      <c r="I58" s="57">
        <f t="shared" si="9"/>
        <v>36224.009266379995</v>
      </c>
      <c r="J58" s="57">
        <v>145456.54524249997</v>
      </c>
      <c r="K58" s="57">
        <f t="shared" si="8"/>
        <v>145456.54524249997</v>
      </c>
      <c r="L58" s="20">
        <v>141927.97250999999</v>
      </c>
      <c r="M58" s="57">
        <f t="shared" si="10"/>
        <v>141927.97250999999</v>
      </c>
      <c r="N58" s="38" t="s">
        <v>6</v>
      </c>
      <c r="O58" s="38" t="str">
        <f t="shared" si="2"/>
        <v>N</v>
      </c>
      <c r="P58" s="20"/>
    </row>
    <row r="59" spans="1:16" ht="15">
      <c r="A59" s="38" t="s">
        <v>148</v>
      </c>
      <c r="B59" s="39" t="s">
        <v>301</v>
      </c>
      <c r="C59" s="39" t="str">
        <f t="shared" si="6"/>
        <v>D.21-03-056</v>
      </c>
      <c r="D59" s="39" t="str">
        <f t="shared" si="6"/>
        <v>D.21-03-056</v>
      </c>
      <c r="E59" s="39" t="str">
        <f t="shared" si="6"/>
        <v>D.21-03-056</v>
      </c>
      <c r="F59" s="92"/>
      <c r="G59" s="39"/>
      <c r="H59" s="20">
        <v>3096.5386336199999</v>
      </c>
      <c r="I59" s="57">
        <f t="shared" si="9"/>
        <v>3096.5386336199999</v>
      </c>
      <c r="J59" s="57"/>
      <c r="K59" s="57">
        <f t="shared" si="8"/>
        <v>0</v>
      </c>
      <c r="L59" s="20"/>
      <c r="M59" s="57"/>
      <c r="N59" s="38" t="s">
        <v>15</v>
      </c>
      <c r="O59" s="38" t="str">
        <f t="shared" si="2"/>
        <v>N</v>
      </c>
      <c r="P59" s="20"/>
    </row>
    <row r="60" spans="1:16" ht="15">
      <c r="A60" s="38" t="s">
        <v>129</v>
      </c>
      <c r="B60" s="39" t="s">
        <v>155</v>
      </c>
      <c r="C60" s="39" t="str">
        <f t="shared" si="6"/>
        <v>D.21-08-027</v>
      </c>
      <c r="D60" s="39" t="str">
        <f t="shared" si="6"/>
        <v>D.21-08-027</v>
      </c>
      <c r="E60" s="39" t="str">
        <f t="shared" si="6"/>
        <v>D.21-08-027</v>
      </c>
      <c r="F60" s="92" t="s">
        <v>155</v>
      </c>
      <c r="G60" s="39" t="str">
        <f t="shared" si="7"/>
        <v>D.21-08-027</v>
      </c>
      <c r="H60" s="20">
        <v>-63405.757504360874</v>
      </c>
      <c r="I60" s="57">
        <f t="shared" si="9"/>
        <v>-63405.757504360874</v>
      </c>
      <c r="J60" s="57">
        <f t="shared" si="8"/>
        <v>-63405.757504360874</v>
      </c>
      <c r="K60" s="57">
        <f t="shared" si="8"/>
        <v>-63405.757504360874</v>
      </c>
      <c r="L60" s="20">
        <v>-56428.242820632142</v>
      </c>
      <c r="M60" s="57">
        <f t="shared" si="10"/>
        <v>-56428.242820632142</v>
      </c>
      <c r="N60" s="38" t="s">
        <v>6</v>
      </c>
      <c r="O60" s="38" t="str">
        <f t="shared" si="2"/>
        <v>N</v>
      </c>
      <c r="P60" s="20"/>
    </row>
    <row r="61" spans="1:16" ht="15">
      <c r="A61" s="38" t="s">
        <v>129</v>
      </c>
      <c r="B61" s="39" t="s">
        <v>155</v>
      </c>
      <c r="C61" s="39" t="str">
        <f t="shared" si="6"/>
        <v>D.21-08-027</v>
      </c>
      <c r="D61" s="39" t="str">
        <f t="shared" si="6"/>
        <v>D.21-08-027</v>
      </c>
      <c r="E61" s="39" t="str">
        <f t="shared" si="6"/>
        <v>D.21-08-027</v>
      </c>
      <c r="F61" s="92" t="s">
        <v>155</v>
      </c>
      <c r="G61" s="39" t="str">
        <f t="shared" si="7"/>
        <v>D.21-08-027</v>
      </c>
      <c r="H61" s="20"/>
      <c r="I61" s="57">
        <v>-40652.132158</v>
      </c>
      <c r="J61" s="57">
        <f t="shared" si="8"/>
        <v>-40652.132158</v>
      </c>
      <c r="K61" s="57">
        <f t="shared" si="8"/>
        <v>-40652.132158</v>
      </c>
      <c r="L61" s="20">
        <v>-39231.719609561827</v>
      </c>
      <c r="M61" s="57">
        <f t="shared" si="10"/>
        <v>-39231.719609561827</v>
      </c>
      <c r="N61" s="38" t="s">
        <v>128</v>
      </c>
      <c r="O61" s="38" t="str">
        <f t="shared" si="2"/>
        <v>N</v>
      </c>
      <c r="P61" s="20"/>
    </row>
    <row r="62" spans="1:16" ht="15">
      <c r="A62" s="38" t="s">
        <v>283</v>
      </c>
      <c r="B62" s="39" t="s">
        <v>302</v>
      </c>
      <c r="C62" s="39" t="str">
        <f t="shared" si="6"/>
        <v>D.21-10-022, AL 6407-E</v>
      </c>
      <c r="D62" s="39" t="str">
        <f t="shared" si="6"/>
        <v>D.21-10-022, AL 6407-E</v>
      </c>
      <c r="E62" s="39" t="str">
        <f t="shared" si="6"/>
        <v>D.21-10-022, AL 6407-E</v>
      </c>
      <c r="F62" s="92"/>
      <c r="G62" s="39"/>
      <c r="H62" s="20">
        <v>171915.61774289332</v>
      </c>
      <c r="I62" s="57">
        <f t="shared" si="9"/>
        <v>171915.61774289332</v>
      </c>
      <c r="J62" s="57">
        <f t="shared" si="8"/>
        <v>171915.61774289332</v>
      </c>
      <c r="K62" s="57">
        <f t="shared" si="8"/>
        <v>171915.61774289332</v>
      </c>
      <c r="L62" s="20"/>
      <c r="M62" s="57"/>
      <c r="N62" s="38" t="s">
        <v>6</v>
      </c>
      <c r="O62" s="38" t="str">
        <f t="shared" si="2"/>
        <v>N</v>
      </c>
      <c r="P62" s="20"/>
    </row>
    <row r="63" spans="1:16" ht="15">
      <c r="A63" s="38" t="s">
        <v>283</v>
      </c>
      <c r="B63" s="39" t="s">
        <v>302</v>
      </c>
      <c r="C63" s="39" t="str">
        <f t="shared" si="6"/>
        <v>D.21-10-022, AL 6407-E</v>
      </c>
      <c r="D63" s="39" t="str">
        <f t="shared" si="6"/>
        <v>D.21-10-022, AL 6407-E</v>
      </c>
      <c r="E63" s="39" t="str">
        <f t="shared" si="6"/>
        <v>D.21-10-022, AL 6407-E</v>
      </c>
      <c r="F63" s="92"/>
      <c r="G63" s="39"/>
      <c r="H63" s="20">
        <v>562.88133376579583</v>
      </c>
      <c r="I63" s="57">
        <f t="shared" si="9"/>
        <v>562.88133376579583</v>
      </c>
      <c r="J63" s="57">
        <f t="shared" si="8"/>
        <v>562.88133376579583</v>
      </c>
      <c r="K63" s="57">
        <f t="shared" si="8"/>
        <v>562.88133376579583</v>
      </c>
      <c r="L63" s="20"/>
      <c r="M63" s="57"/>
      <c r="N63" s="38" t="s">
        <v>16</v>
      </c>
      <c r="O63" s="38" t="str">
        <f t="shared" si="2"/>
        <v>N</v>
      </c>
      <c r="P63" s="20"/>
    </row>
    <row r="64" spans="1:16" ht="15">
      <c r="A64" s="38" t="s">
        <v>283</v>
      </c>
      <c r="B64" s="39" t="s">
        <v>302</v>
      </c>
      <c r="C64" s="39" t="str">
        <f t="shared" si="6"/>
        <v>D.21-10-022, AL 6407-E</v>
      </c>
      <c r="D64" s="39" t="str">
        <f t="shared" si="6"/>
        <v>D.21-10-022, AL 6407-E</v>
      </c>
      <c r="E64" s="39" t="str">
        <f t="shared" si="6"/>
        <v>D.21-10-022, AL 6407-E</v>
      </c>
      <c r="F64" s="92"/>
      <c r="G64" s="39"/>
      <c r="H64" s="20"/>
      <c r="I64" s="57">
        <v>117090.32087945617</v>
      </c>
      <c r="J64" s="57">
        <f t="shared" si="8"/>
        <v>117090.32087945617</v>
      </c>
      <c r="K64" s="57">
        <f t="shared" si="8"/>
        <v>117090.32087945617</v>
      </c>
      <c r="L64" s="20"/>
      <c r="M64" s="57"/>
      <c r="N64" s="38" t="s">
        <v>128</v>
      </c>
      <c r="O64" s="38" t="str">
        <f t="shared" si="2"/>
        <v>N</v>
      </c>
      <c r="P64" s="20"/>
    </row>
    <row r="65" spans="1:16" ht="15">
      <c r="A65" s="38" t="s">
        <v>138</v>
      </c>
      <c r="B65" s="39"/>
      <c r="C65" s="39" t="s">
        <v>296</v>
      </c>
      <c r="D65" s="39" t="str">
        <f t="shared" si="6"/>
        <v>D.20-12-005, AL 6210-E</v>
      </c>
      <c r="E65" s="39" t="str">
        <f t="shared" si="6"/>
        <v>D.20-12-005, AL 6210-E</v>
      </c>
      <c r="F65" s="91" t="s">
        <v>220</v>
      </c>
      <c r="G65" s="39" t="str">
        <f t="shared" si="7"/>
        <v>D.20-12-005, AL 6423-E</v>
      </c>
      <c r="H65" s="20"/>
      <c r="I65" s="57">
        <v>163369.88519967793</v>
      </c>
      <c r="J65" s="57">
        <f t="shared" si="8"/>
        <v>163369.88519967793</v>
      </c>
      <c r="K65" s="57">
        <f t="shared" si="8"/>
        <v>163369.88519967793</v>
      </c>
      <c r="L65" s="20">
        <v>161818.68051997022</v>
      </c>
      <c r="M65" s="57">
        <f t="shared" si="10"/>
        <v>161818.68051997022</v>
      </c>
      <c r="N65" s="38" t="s">
        <v>128</v>
      </c>
      <c r="O65" s="38" t="str">
        <f t="shared" si="2"/>
        <v>Y</v>
      </c>
      <c r="P65" s="20"/>
    </row>
    <row r="66" spans="1:16" ht="15">
      <c r="A66" s="38" t="s">
        <v>178</v>
      </c>
      <c r="B66" s="39"/>
      <c r="C66" s="39" t="s">
        <v>162</v>
      </c>
      <c r="D66" s="39" t="str">
        <f t="shared" si="6"/>
        <v>20-06-003, AL 6001-E</v>
      </c>
      <c r="E66" s="39" t="str">
        <f t="shared" si="6"/>
        <v>20-06-003, AL 6001-E</v>
      </c>
      <c r="F66" s="92" t="s">
        <v>224</v>
      </c>
      <c r="G66" s="39" t="str">
        <f t="shared" si="7"/>
        <v>D.20-06-003, AL 6001-E</v>
      </c>
      <c r="H66" s="20"/>
      <c r="I66" s="57">
        <v>46236.640483115181</v>
      </c>
      <c r="J66" s="57">
        <f t="shared" si="8"/>
        <v>46236.640483115181</v>
      </c>
      <c r="K66" s="57">
        <f t="shared" si="8"/>
        <v>46236.640483115181</v>
      </c>
      <c r="L66" s="20">
        <v>9826.5474580260179</v>
      </c>
      <c r="M66" s="57">
        <f t="shared" si="10"/>
        <v>9826.5474580260179</v>
      </c>
      <c r="N66" s="38" t="s">
        <v>128</v>
      </c>
      <c r="O66" s="38" t="str">
        <f t="shared" si="2"/>
        <v>Y</v>
      </c>
      <c r="P66" s="20"/>
    </row>
    <row r="67" spans="1:16" ht="15">
      <c r="A67" s="38" t="s">
        <v>60</v>
      </c>
      <c r="B67" s="39"/>
      <c r="C67" s="39"/>
      <c r="D67" s="39" t="s">
        <v>184</v>
      </c>
      <c r="E67" s="39" t="str">
        <f t="shared" si="6"/>
        <v>D.22-03-011</v>
      </c>
      <c r="F67" s="92" t="s">
        <v>184</v>
      </c>
      <c r="G67" s="39" t="str">
        <f t="shared" si="7"/>
        <v>D.22-03-011</v>
      </c>
      <c r="H67" s="20"/>
      <c r="I67" s="57"/>
      <c r="J67" s="57">
        <v>332441.197573137</v>
      </c>
      <c r="K67" s="57">
        <f t="shared" si="8"/>
        <v>332441.197573137</v>
      </c>
      <c r="L67" s="20">
        <v>332441.197573137</v>
      </c>
      <c r="M67" s="57">
        <f t="shared" si="10"/>
        <v>332441.197573137</v>
      </c>
      <c r="N67" s="38" t="s">
        <v>186</v>
      </c>
      <c r="O67" s="38" t="str">
        <f t="shared" si="2"/>
        <v>N</v>
      </c>
      <c r="P67" s="20"/>
    </row>
    <row r="68" spans="1:16" ht="15">
      <c r="A68" s="38" t="s">
        <v>284</v>
      </c>
      <c r="C68" s="39"/>
      <c r="D68" s="39" t="s">
        <v>321</v>
      </c>
      <c r="E68" s="39" t="str">
        <f t="shared" si="6"/>
        <v>AL 4579-G/6513-E</v>
      </c>
      <c r="F68" s="91"/>
      <c r="G68" s="39"/>
      <c r="H68" s="20"/>
      <c r="I68" s="57"/>
      <c r="J68" s="57">
        <v>130447.42</v>
      </c>
      <c r="K68" s="57">
        <f t="shared" si="8"/>
        <v>130447.42</v>
      </c>
      <c r="L68" s="20"/>
      <c r="M68" s="57"/>
      <c r="N68" s="38" t="s">
        <v>6</v>
      </c>
      <c r="O68" s="38" t="str">
        <f t="shared" si="2"/>
        <v>N</v>
      </c>
      <c r="P68" s="20"/>
    </row>
    <row r="69" spans="1:16" ht="15">
      <c r="A69" s="2"/>
      <c r="B69" s="39"/>
      <c r="C69" s="39"/>
      <c r="D69" s="39"/>
      <c r="F69" s="92"/>
      <c r="G69" s="39"/>
      <c r="H69" s="20"/>
      <c r="I69" s="50"/>
      <c r="J69" s="57"/>
      <c r="K69" s="57"/>
      <c r="L69" s="20"/>
      <c r="M69" s="50"/>
      <c r="P69" s="20"/>
    </row>
    <row r="70" spans="1:16" ht="15">
      <c r="A70" s="11" t="s">
        <v>7</v>
      </c>
      <c r="D70" s="39"/>
      <c r="F70" s="91"/>
      <c r="G70" s="39"/>
      <c r="H70" s="58">
        <f t="shared" si="11" ref="H70:M70">SUM(H9:H68)</f>
        <v>12045081.045466239</v>
      </c>
      <c r="I70" s="58">
        <f t="shared" si="11"/>
        <v>11697545.371917278</v>
      </c>
      <c r="J70" s="58">
        <f t="shared" si="11"/>
        <v>11947629.386597619</v>
      </c>
      <c r="K70" s="58">
        <f t="shared" si="11"/>
        <v>11947629.386597619</v>
      </c>
      <c r="L70" s="58">
        <f t="shared" si="11"/>
        <v>12065677.48169888</v>
      </c>
      <c r="M70" s="58">
        <f t="shared" si="11"/>
        <v>12730163.90416353</v>
      </c>
      <c r="P70" s="20"/>
    </row>
    <row r="71" spans="4:13" ht="15">
      <c r="D71" s="39"/>
      <c r="F71" s="91"/>
      <c r="G71" s="39"/>
      <c r="H71" s="20"/>
      <c r="I71" s="57"/>
      <c r="J71" s="57"/>
      <c r="K71" s="57"/>
      <c r="L71" s="20"/>
      <c r="M71" s="57"/>
    </row>
    <row r="72" spans="1:15" ht="15" customHeight="1">
      <c r="A72" s="11" t="s">
        <v>8</v>
      </c>
      <c r="D72" s="39"/>
      <c r="F72" s="91"/>
      <c r="G72" s="39"/>
      <c r="H72" s="20"/>
      <c r="I72" s="57"/>
      <c r="J72" s="57"/>
      <c r="K72" s="57"/>
      <c r="L72" s="20"/>
      <c r="M72" s="57"/>
      <c r="O72" s="38" t="s">
        <v>122</v>
      </c>
    </row>
    <row r="73" spans="1:15" ht="15">
      <c r="A73" s="38" t="s">
        <v>39</v>
      </c>
      <c r="B73" s="39" t="s">
        <v>303</v>
      </c>
      <c r="C73" s="39" t="str">
        <f t="shared" si="12" ref="C73:E87">B73</f>
        <v>D. 20-12-038</v>
      </c>
      <c r="D73" s="39" t="str">
        <f t="shared" si="12"/>
        <v>D. 20-12-038</v>
      </c>
      <c r="E73" s="39" t="str">
        <f t="shared" si="12"/>
        <v>D. 20-12-038</v>
      </c>
      <c r="F73" s="91" t="s">
        <v>218</v>
      </c>
      <c r="G73" s="39" t="str">
        <f t="shared" si="13" ref="G73:G94">F73</f>
        <v>D.22-12-044</v>
      </c>
      <c r="H73" s="20">
        <v>-202400</v>
      </c>
      <c r="I73" s="50">
        <v>-468826.45766451699</v>
      </c>
      <c r="J73" s="57">
        <f>I73</f>
        <v>-468826.45766451699</v>
      </c>
      <c r="K73" s="57">
        <f>J73</f>
        <v>-468826.45766451699</v>
      </c>
      <c r="L73" s="20">
        <v>-491405.31559989386</v>
      </c>
      <c r="M73" s="50">
        <f>L73</f>
        <v>-491405.31559989386</v>
      </c>
      <c r="N73" s="93" t="s">
        <v>110</v>
      </c>
      <c r="O73" s="38" t="s">
        <v>122</v>
      </c>
    </row>
    <row r="74" spans="1:15" ht="15">
      <c r="A74" s="38" t="s">
        <v>38</v>
      </c>
      <c r="B74" s="39" t="s">
        <v>169</v>
      </c>
      <c r="C74" s="39" t="str">
        <f t="shared" si="12"/>
        <v>D.20-01-021, AL 5857-E</v>
      </c>
      <c r="D74" s="39" t="str">
        <f t="shared" si="12"/>
        <v>D.20-01-021, AL 5857-E</v>
      </c>
      <c r="E74" s="39" t="str">
        <f t="shared" si="12"/>
        <v>D.20-01-021, AL 5857-E</v>
      </c>
      <c r="F74" s="91" t="s">
        <v>169</v>
      </c>
      <c r="G74" s="39" t="str">
        <f t="shared" si="13"/>
        <v>D.20-01-021, AL 5857-E</v>
      </c>
      <c r="H74" s="20">
        <v>59819.362352892</v>
      </c>
      <c r="I74" s="50">
        <f t="shared" si="14" ref="I74:I104">H74</f>
        <v>59819.362352892</v>
      </c>
      <c r="J74" s="57">
        <f>I74</f>
        <v>59819.362352892</v>
      </c>
      <c r="K74" s="57">
        <f t="shared" si="15" ref="K74:K120">J74</f>
        <v>59819.362352892</v>
      </c>
      <c r="L74" s="20">
        <v>59895.444075240004</v>
      </c>
      <c r="M74" s="50">
        <f>L74</f>
        <v>59895.444075240004</v>
      </c>
      <c r="N74" s="38" t="s">
        <v>15</v>
      </c>
      <c r="O74" s="38" t="str">
        <f t="shared" si="16" ref="O74:O82">IF(RIGHT(A74,1)="*","Y","N")</f>
        <v>N</v>
      </c>
    </row>
    <row r="75" spans="1:15" ht="15">
      <c r="A75" s="38" t="s">
        <v>208</v>
      </c>
      <c r="B75" s="39"/>
      <c r="C75" s="39"/>
      <c r="D75" s="39"/>
      <c r="E75" s="39"/>
      <c r="F75" s="91" t="s">
        <v>225</v>
      </c>
      <c r="G75" s="39" t="str">
        <f t="shared" si="13"/>
        <v>D.21-08-006, AL 5857-E</v>
      </c>
      <c r="H75" s="20"/>
      <c r="I75" s="50"/>
      <c r="J75" s="57">
        <f t="shared" si="17" ref="J75:J119">I75</f>
        <v>0</v>
      </c>
      <c r="K75" s="57">
        <f t="shared" si="15"/>
        <v>0</v>
      </c>
      <c r="L75" s="20">
        <v>17692.879493771157</v>
      </c>
      <c r="M75" s="50">
        <f>L75</f>
        <v>17692.879493771157</v>
      </c>
      <c r="N75" s="38" t="s">
        <v>15</v>
      </c>
      <c r="O75" s="38" t="str">
        <f t="shared" si="16"/>
        <v>N</v>
      </c>
    </row>
    <row r="76" spans="1:15" ht="15">
      <c r="A76" s="38" t="s">
        <v>42</v>
      </c>
      <c r="B76" s="39" t="s">
        <v>130</v>
      </c>
      <c r="C76" s="39" t="str">
        <f t="shared" si="12"/>
        <v>Res. M-4841</v>
      </c>
      <c r="D76" s="39" t="str">
        <f t="shared" si="12"/>
        <v>Res. M-4841</v>
      </c>
      <c r="E76" s="39" t="str">
        <f t="shared" si="12"/>
        <v>Res. M-4841</v>
      </c>
      <c r="F76" s="91" t="s">
        <v>130</v>
      </c>
      <c r="G76" s="39" t="str">
        <f t="shared" si="13"/>
        <v>Res. M-4841</v>
      </c>
      <c r="H76" s="20">
        <v>100348.10310580987</v>
      </c>
      <c r="I76" s="50">
        <v>100624.42177852662</v>
      </c>
      <c r="J76" s="57">
        <f t="shared" si="17"/>
        <v>100624.42177852662</v>
      </c>
      <c r="K76" s="57">
        <f t="shared" si="15"/>
        <v>100624.42177852662</v>
      </c>
      <c r="L76" s="20">
        <v>104841.7857923392</v>
      </c>
      <c r="M76" s="50">
        <f>L76</f>
        <v>104841.7857923392</v>
      </c>
      <c r="N76" s="38" t="s">
        <v>6</v>
      </c>
      <c r="O76" s="38" t="str">
        <f t="shared" si="16"/>
        <v>N</v>
      </c>
    </row>
    <row r="77" spans="1:15" ht="15">
      <c r="A77" s="38" t="s">
        <v>44</v>
      </c>
      <c r="B77" s="39" t="s">
        <v>304</v>
      </c>
      <c r="C77" s="39" t="str">
        <f t="shared" si="12"/>
        <v>D.18-01-024, D.18-05-040</v>
      </c>
      <c r="D77" s="39" t="str">
        <f t="shared" si="12"/>
        <v>D.18-01-024, D.18-05-040</v>
      </c>
      <c r="E77" s="39" t="str">
        <f t="shared" si="12"/>
        <v>D.18-01-024, D.18-05-040</v>
      </c>
      <c r="F77" s="91"/>
      <c r="G77" s="39"/>
      <c r="H77" s="20">
        <v>16015.212662364</v>
      </c>
      <c r="I77" s="50">
        <f t="shared" si="14"/>
        <v>16015.212662364</v>
      </c>
      <c r="J77" s="57">
        <f t="shared" si="17"/>
        <v>16015.212662364</v>
      </c>
      <c r="K77" s="57">
        <f t="shared" si="15"/>
        <v>16015.212662364</v>
      </c>
      <c r="L77" s="20"/>
      <c r="M77" s="50">
        <f t="shared" si="18" ref="M77:M88">L77</f>
        <v>0</v>
      </c>
      <c r="N77" s="38" t="s">
        <v>6</v>
      </c>
      <c r="O77" s="38" t="str">
        <f t="shared" si="16"/>
        <v>N</v>
      </c>
    </row>
    <row r="78" spans="1:15" ht="15">
      <c r="A78" s="38" t="s">
        <v>77</v>
      </c>
      <c r="B78" s="39" t="s">
        <v>102</v>
      </c>
      <c r="C78" s="39" t="str">
        <f t="shared" si="12"/>
        <v>Preliminary Statement  HH</v>
      </c>
      <c r="D78" s="39" t="str">
        <f t="shared" si="12"/>
        <v>Preliminary Statement  HH</v>
      </c>
      <c r="E78" s="39" t="str">
        <f t="shared" si="12"/>
        <v>Preliminary Statement  HH</v>
      </c>
      <c r="F78" s="91" t="s">
        <v>102</v>
      </c>
      <c r="G78" s="39" t="str">
        <f t="shared" si="13"/>
        <v>Preliminary Statement  HH</v>
      </c>
      <c r="H78" s="20">
        <v>-23267.947492908093</v>
      </c>
      <c r="I78" s="50">
        <f t="shared" si="14"/>
        <v>-23267.947492908093</v>
      </c>
      <c r="J78" s="57">
        <f t="shared" si="17"/>
        <v>-23267.947492908093</v>
      </c>
      <c r="K78" s="57">
        <f t="shared" si="15"/>
        <v>-23267.947492908093</v>
      </c>
      <c r="L78" s="20">
        <v>-26964.009132058392</v>
      </c>
      <c r="M78" s="50">
        <f t="shared" si="18"/>
        <v>-26964.009132058392</v>
      </c>
      <c r="N78" s="38" t="s">
        <v>6</v>
      </c>
      <c r="O78" s="38" t="str">
        <f t="shared" si="16"/>
        <v>Y</v>
      </c>
    </row>
    <row r="79" spans="1:15" ht="15">
      <c r="A79" s="39" t="s">
        <v>40</v>
      </c>
      <c r="B79" s="39" t="s">
        <v>170</v>
      </c>
      <c r="C79" s="39" t="str">
        <f t="shared" si="12"/>
        <v>D.18-01-024, AL 5222-E</v>
      </c>
      <c r="D79" s="39" t="str">
        <f t="shared" si="12"/>
        <v>D.18-01-024, AL 5222-E</v>
      </c>
      <c r="E79" s="39" t="str">
        <f t="shared" si="12"/>
        <v>D.18-01-024, AL 5222-E</v>
      </c>
      <c r="F79" s="91" t="s">
        <v>170</v>
      </c>
      <c r="G79" s="39" t="str">
        <f t="shared" si="13"/>
        <v>D.18-01-024, AL 5222-E</v>
      </c>
      <c r="H79" s="20">
        <v>32127.939272709002</v>
      </c>
      <c r="I79" s="50">
        <f t="shared" si="14"/>
        <v>32127.939272709002</v>
      </c>
      <c r="J79" s="57">
        <f t="shared" si="17"/>
        <v>32127.939272709002</v>
      </c>
      <c r="K79" s="57">
        <f t="shared" si="15"/>
        <v>32127.939272709002</v>
      </c>
      <c r="L79" s="20">
        <v>41150.122885676996</v>
      </c>
      <c r="M79" s="50">
        <f t="shared" si="18"/>
        <v>41150.122885676996</v>
      </c>
      <c r="N79" s="38" t="s">
        <v>6</v>
      </c>
      <c r="O79" s="38" t="str">
        <f t="shared" si="16"/>
        <v>N</v>
      </c>
    </row>
    <row r="80" spans="1:15" ht="15">
      <c r="A80" s="38" t="s">
        <v>163</v>
      </c>
      <c r="B80" s="38" t="s">
        <v>93</v>
      </c>
      <c r="C80" s="39" t="str">
        <f t="shared" si="12"/>
        <v>Preliminary Statement  P</v>
      </c>
      <c r="D80" s="39" t="str">
        <f t="shared" si="12"/>
        <v>Preliminary Statement  P</v>
      </c>
      <c r="E80" s="39" t="str">
        <f t="shared" si="12"/>
        <v>Preliminary Statement  P</v>
      </c>
      <c r="F80" s="91" t="s">
        <v>93</v>
      </c>
      <c r="G80" s="39" t="str">
        <f t="shared" si="13"/>
        <v>Preliminary Statement  P</v>
      </c>
      <c r="H80" s="20">
        <v>12326.761448453364</v>
      </c>
      <c r="I80" s="50">
        <f t="shared" si="14"/>
        <v>12326.761448453364</v>
      </c>
      <c r="J80" s="57">
        <f t="shared" si="17"/>
        <v>12326.761448453364</v>
      </c>
      <c r="K80" s="57">
        <f t="shared" si="15"/>
        <v>12326.761448453364</v>
      </c>
      <c r="L80" s="20">
        <v>697.84806011474552</v>
      </c>
      <c r="M80" s="50">
        <f t="shared" si="18"/>
        <v>697.84806011474552</v>
      </c>
      <c r="N80" s="38" t="s">
        <v>15</v>
      </c>
      <c r="O80" s="38" t="str">
        <f t="shared" si="16"/>
        <v>N</v>
      </c>
    </row>
    <row r="81" spans="1:15" ht="15">
      <c r="A81" s="39" t="s">
        <v>48</v>
      </c>
      <c r="B81" s="38" t="s">
        <v>131</v>
      </c>
      <c r="C81" s="38" t="s">
        <v>322</v>
      </c>
      <c r="D81" s="39" t="str">
        <f t="shared" si="12"/>
        <v>D. 20-12-005</v>
      </c>
      <c r="E81" s="39" t="str">
        <f t="shared" si="12"/>
        <v>D. 20-12-005</v>
      </c>
      <c r="F81" s="91" t="s">
        <v>131</v>
      </c>
      <c r="G81" s="39" t="str">
        <f t="shared" si="13"/>
        <v>D.20-12-005</v>
      </c>
      <c r="H81" s="20">
        <v>10896</v>
      </c>
      <c r="I81" s="50">
        <f t="shared" si="14"/>
        <v>10896</v>
      </c>
      <c r="J81" s="57">
        <f t="shared" si="17"/>
        <v>10896</v>
      </c>
      <c r="K81" s="57">
        <f t="shared" si="15"/>
        <v>10896</v>
      </c>
      <c r="L81" s="20">
        <v>10896</v>
      </c>
      <c r="M81" s="50">
        <f t="shared" si="18"/>
        <v>10896</v>
      </c>
      <c r="N81" s="38" t="s">
        <v>6</v>
      </c>
      <c r="O81" s="38" t="str">
        <f t="shared" si="16"/>
        <v>N</v>
      </c>
    </row>
    <row r="82" spans="1:15" ht="15">
      <c r="A82" s="38" t="s">
        <v>49</v>
      </c>
      <c r="B82" s="39" t="s">
        <v>305</v>
      </c>
      <c r="C82" s="39" t="str">
        <f t="shared" si="19" ref="C82:E107">B82</f>
        <v>D. 17-12-003</v>
      </c>
      <c r="D82" s="39" t="str">
        <f t="shared" si="12"/>
        <v>D. 17-12-003</v>
      </c>
      <c r="E82" s="39" t="str">
        <f t="shared" si="12"/>
        <v>D. 17-12-003</v>
      </c>
      <c r="F82" s="91" t="s">
        <v>226</v>
      </c>
      <c r="G82" s="39" t="str">
        <f t="shared" si="13"/>
        <v>D.22-12-009</v>
      </c>
      <c r="H82" s="20">
        <v>65332.758174000002</v>
      </c>
      <c r="I82" s="50">
        <f t="shared" si="14"/>
        <v>65332.758174000002</v>
      </c>
      <c r="J82" s="57">
        <f t="shared" si="17"/>
        <v>65332.758174000002</v>
      </c>
      <c r="K82" s="57">
        <f t="shared" si="15"/>
        <v>65332.758174000002</v>
      </c>
      <c r="L82" s="20">
        <v>68692.216835208004</v>
      </c>
      <c r="M82" s="50">
        <f t="shared" si="18"/>
        <v>68692.216835208004</v>
      </c>
      <c r="N82" s="38" t="s">
        <v>6</v>
      </c>
      <c r="O82" s="38" t="str">
        <f t="shared" si="16"/>
        <v>N</v>
      </c>
    </row>
    <row r="83" spans="1:15" ht="15">
      <c r="A83" s="36" t="s">
        <v>51</v>
      </c>
      <c r="B83" s="39" t="s">
        <v>306</v>
      </c>
      <c r="C83" s="39" t="str">
        <f t="shared" si="19"/>
        <v>D.14-10-046</v>
      </c>
      <c r="D83" s="39" t="str">
        <f t="shared" si="12"/>
        <v>D.14-10-046</v>
      </c>
      <c r="E83" s="39" t="str">
        <f t="shared" si="12"/>
        <v>D.14-10-046</v>
      </c>
      <c r="F83" s="91" t="s">
        <v>227</v>
      </c>
      <c r="G83" s="39" t="str">
        <f t="shared" si="13"/>
        <v>AL 6385-E-A</v>
      </c>
      <c r="H83" s="20">
        <v>7855.0122810000003</v>
      </c>
      <c r="I83" s="50">
        <f t="shared" si="14"/>
        <v>7855.0122810000003</v>
      </c>
      <c r="J83" s="57">
        <v>8086.4879999999994</v>
      </c>
      <c r="K83" s="57">
        <f t="shared" si="15"/>
        <v>8086.4879999999994</v>
      </c>
      <c r="L83" s="20">
        <v>8086.4879999999994</v>
      </c>
      <c r="M83" s="50">
        <f t="shared" si="18"/>
        <v>8086.4879999999994</v>
      </c>
      <c r="N83" s="38" t="s">
        <v>6</v>
      </c>
      <c r="O83" s="38" t="str">
        <f t="shared" si="20" ref="O83:O120">IF(RIGHT(A83,1)="*","Y","N")</f>
        <v>N</v>
      </c>
    </row>
    <row r="84" spans="1:15" ht="15">
      <c r="A84" s="36" t="s">
        <v>68</v>
      </c>
      <c r="B84" s="39" t="s">
        <v>94</v>
      </c>
      <c r="C84" s="39" t="str">
        <f t="shared" si="19"/>
        <v>Preliminary Statement  DX</v>
      </c>
      <c r="D84" s="39" t="str">
        <f t="shared" si="12"/>
        <v>Preliminary Statement  DX</v>
      </c>
      <c r="E84" s="39" t="str">
        <f t="shared" si="12"/>
        <v>Preliminary Statement  DX</v>
      </c>
      <c r="F84" s="91" t="s">
        <v>94</v>
      </c>
      <c r="G84" s="39" t="str">
        <f t="shared" si="13"/>
        <v>Preliminary Statement  DX</v>
      </c>
      <c r="H84" s="20">
        <v>15753.644854110502</v>
      </c>
      <c r="I84" s="50">
        <f t="shared" si="14"/>
        <v>15753.644854110502</v>
      </c>
      <c r="J84" s="57">
        <f t="shared" si="17"/>
        <v>15753.644854110502</v>
      </c>
      <c r="K84" s="57">
        <f t="shared" si="15"/>
        <v>15753.644854110502</v>
      </c>
      <c r="L84" s="20">
        <v>20108.410365644591</v>
      </c>
      <c r="M84" s="50">
        <f t="shared" si="18"/>
        <v>20108.410365644591</v>
      </c>
      <c r="N84" s="38" t="s">
        <v>6</v>
      </c>
      <c r="O84" s="38" t="str">
        <f t="shared" si="20"/>
        <v>Y</v>
      </c>
    </row>
    <row r="85" spans="1:15" ht="15">
      <c r="A85" s="36" t="s">
        <v>69</v>
      </c>
      <c r="B85" s="39" t="s">
        <v>95</v>
      </c>
      <c r="C85" s="39" t="str">
        <f t="shared" si="19"/>
        <v>Preliminary Statement  EC</v>
      </c>
      <c r="D85" s="39" t="str">
        <f t="shared" si="12"/>
        <v>Preliminary Statement  EC</v>
      </c>
      <c r="E85" s="39" t="str">
        <f t="shared" si="12"/>
        <v>Preliminary Statement  EC</v>
      </c>
      <c r="F85" s="91" t="s">
        <v>95</v>
      </c>
      <c r="G85" s="39" t="str">
        <f t="shared" si="13"/>
        <v>Preliminary Statement  EC</v>
      </c>
      <c r="H85" s="20">
        <v>-10840.073463234925</v>
      </c>
      <c r="I85" s="50">
        <f t="shared" si="14"/>
        <v>-10840.073463234925</v>
      </c>
      <c r="J85" s="57">
        <f t="shared" si="17"/>
        <v>-10840.073463234925</v>
      </c>
      <c r="K85" s="57">
        <f t="shared" si="15"/>
        <v>-10840.073463234925</v>
      </c>
      <c r="L85" s="20">
        <v>-15945.060470386963</v>
      </c>
      <c r="M85" s="50">
        <f t="shared" si="18"/>
        <v>-15945.060470386963</v>
      </c>
      <c r="N85" s="38" t="s">
        <v>6</v>
      </c>
      <c r="O85" s="38" t="str">
        <f t="shared" si="20"/>
        <v>Y</v>
      </c>
    </row>
    <row r="86" spans="1:15" ht="15">
      <c r="A86" s="36" t="s">
        <v>70</v>
      </c>
      <c r="B86" s="39" t="s">
        <v>96</v>
      </c>
      <c r="C86" s="39" t="str">
        <f t="shared" si="19"/>
        <v>Preliminary Statement  GH</v>
      </c>
      <c r="D86" s="39" t="str">
        <f t="shared" si="12"/>
        <v>Preliminary Statement  GH</v>
      </c>
      <c r="E86" s="39" t="str">
        <f t="shared" si="12"/>
        <v>Preliminary Statement  GH</v>
      </c>
      <c r="F86" s="91" t="s">
        <v>96</v>
      </c>
      <c r="G86" s="39" t="str">
        <f t="shared" si="13"/>
        <v>Preliminary Statement  GH</v>
      </c>
      <c r="H86" s="20">
        <v>22571.419822037675</v>
      </c>
      <c r="I86" s="50">
        <f t="shared" si="14"/>
        <v>22571.419822037675</v>
      </c>
      <c r="J86" s="57">
        <f t="shared" si="17"/>
        <v>22571.419822037675</v>
      </c>
      <c r="K86" s="57">
        <f t="shared" si="15"/>
        <v>22571.419822037675</v>
      </c>
      <c r="L86" s="20">
        <v>24624.901727473811</v>
      </c>
      <c r="M86" s="50">
        <f t="shared" si="18"/>
        <v>24624.901727473811</v>
      </c>
      <c r="N86" s="38" t="s">
        <v>6</v>
      </c>
      <c r="O86" s="38" t="str">
        <f t="shared" si="20"/>
        <v>Y</v>
      </c>
    </row>
    <row r="87" spans="1:15" ht="15">
      <c r="A87" s="36" t="s">
        <v>71</v>
      </c>
      <c r="B87" s="39" t="s">
        <v>97</v>
      </c>
      <c r="C87" s="39" t="str">
        <f t="shared" si="19"/>
        <v>Preliminary Statement  GJ</v>
      </c>
      <c r="D87" s="39" t="str">
        <f t="shared" si="12"/>
        <v>Preliminary Statement  GJ</v>
      </c>
      <c r="E87" s="39" t="str">
        <f t="shared" si="12"/>
        <v>Preliminary Statement  GJ</v>
      </c>
      <c r="F87" s="91" t="s">
        <v>97</v>
      </c>
      <c r="G87" s="39" t="str">
        <f t="shared" si="13"/>
        <v>Preliminary Statement  GJ</v>
      </c>
      <c r="H87" s="20">
        <v>119661.73349372452</v>
      </c>
      <c r="I87" s="50">
        <f t="shared" si="14"/>
        <v>119661.73349372452</v>
      </c>
      <c r="J87" s="57">
        <f t="shared" si="17"/>
        <v>119661.73349372452</v>
      </c>
      <c r="K87" s="57">
        <f t="shared" si="15"/>
        <v>119661.73349372452</v>
      </c>
      <c r="L87" s="20">
        <v>-10376.577946217083</v>
      </c>
      <c r="M87" s="50">
        <f t="shared" si="18"/>
        <v>-10376.577946217083</v>
      </c>
      <c r="N87" s="38" t="s">
        <v>6</v>
      </c>
      <c r="O87" s="38" t="str">
        <f t="shared" si="20"/>
        <v>Y</v>
      </c>
    </row>
    <row r="88" spans="1:15" ht="15">
      <c r="A88" s="36" t="s">
        <v>207</v>
      </c>
      <c r="B88" s="39"/>
      <c r="C88" s="39"/>
      <c r="D88" s="39"/>
      <c r="E88" s="39"/>
      <c r="F88" s="91" t="s">
        <v>228</v>
      </c>
      <c r="G88" s="39" t="str">
        <f t="shared" si="13"/>
        <v>Preliminary Statement  IT</v>
      </c>
      <c r="H88" s="20"/>
      <c r="I88" s="50"/>
      <c r="J88" s="57">
        <f t="shared" si="17"/>
        <v>0</v>
      </c>
      <c r="K88" s="57">
        <f t="shared" si="15"/>
        <v>0</v>
      </c>
      <c r="L88" s="20">
        <v>97.810439063520008</v>
      </c>
      <c r="M88" s="50">
        <f t="shared" si="18"/>
        <v>97.810439063520008</v>
      </c>
      <c r="N88" s="38" t="s">
        <v>186</v>
      </c>
      <c r="O88" s="38" t="str">
        <f t="shared" si="20"/>
        <v>Y</v>
      </c>
    </row>
    <row r="89" spans="1:15" ht="15">
      <c r="A89" s="36" t="s">
        <v>72</v>
      </c>
      <c r="B89" s="39" t="s">
        <v>98</v>
      </c>
      <c r="C89" s="39" t="str">
        <f t="shared" si="19"/>
        <v>Preliminary Statement  FD</v>
      </c>
      <c r="D89" s="39" t="str">
        <f t="shared" si="19"/>
        <v>Preliminary Statement  FD</v>
      </c>
      <c r="E89" s="39" t="str">
        <f t="shared" si="19"/>
        <v>Preliminary Statement  FD</v>
      </c>
      <c r="F89" s="91" t="s">
        <v>98</v>
      </c>
      <c r="G89" s="39" t="str">
        <f t="shared" si="13"/>
        <v>Preliminary Statement  FD</v>
      </c>
      <c r="H89" s="20">
        <v>2.584955242480059</v>
      </c>
      <c r="I89" s="50">
        <f t="shared" si="14"/>
        <v>2.584955242480059</v>
      </c>
      <c r="J89" s="57">
        <f t="shared" si="17"/>
        <v>2.584955242480059</v>
      </c>
      <c r="K89" s="57">
        <f t="shared" si="15"/>
        <v>2.584955242480059</v>
      </c>
      <c r="L89" s="20">
        <v>882.46855938750002</v>
      </c>
      <c r="M89" s="50">
        <f t="shared" si="21" ref="M89:M107">L89</f>
        <v>882.46855938750002</v>
      </c>
      <c r="N89" s="38" t="s">
        <v>6</v>
      </c>
      <c r="O89" s="38" t="str">
        <f t="shared" si="20"/>
        <v>Y</v>
      </c>
    </row>
    <row r="90" spans="1:15" ht="15">
      <c r="A90" s="39" t="s">
        <v>73</v>
      </c>
      <c r="B90" s="39" t="s">
        <v>99</v>
      </c>
      <c r="C90" s="39" t="str">
        <f t="shared" si="19"/>
        <v>Preliminary Statement  EZ</v>
      </c>
      <c r="D90" s="39" t="str">
        <f t="shared" si="19"/>
        <v>Preliminary Statement  EZ</v>
      </c>
      <c r="E90" s="39" t="str">
        <f t="shared" si="19"/>
        <v>Preliminary Statement  EZ</v>
      </c>
      <c r="F90" s="91" t="s">
        <v>99</v>
      </c>
      <c r="G90" s="39" t="str">
        <f t="shared" si="13"/>
        <v>Preliminary Statement  EZ</v>
      </c>
      <c r="H90" s="20">
        <v>901.31691024421661</v>
      </c>
      <c r="I90" s="50">
        <f t="shared" si="14"/>
        <v>901.31691024421661</v>
      </c>
      <c r="J90" s="57">
        <f t="shared" si="17"/>
        <v>901.31691024421661</v>
      </c>
      <c r="K90" s="57">
        <f t="shared" si="15"/>
        <v>901.31691024421661</v>
      </c>
      <c r="L90" s="20"/>
      <c r="M90" s="50">
        <f t="shared" si="21"/>
        <v>0</v>
      </c>
      <c r="N90" s="38" t="s">
        <v>4</v>
      </c>
      <c r="O90" s="38" t="str">
        <f t="shared" si="20"/>
        <v>Y</v>
      </c>
    </row>
    <row r="91" spans="1:15" ht="15">
      <c r="A91" s="38" t="s">
        <v>76</v>
      </c>
      <c r="B91" s="39" t="s">
        <v>100</v>
      </c>
      <c r="C91" s="39" t="str">
        <f t="shared" si="19"/>
        <v>Preliminary Statement  DA</v>
      </c>
      <c r="D91" s="39" t="str">
        <f t="shared" si="19"/>
        <v>Preliminary Statement  DA</v>
      </c>
      <c r="E91" s="39" t="str">
        <f t="shared" si="19"/>
        <v>Preliminary Statement  DA</v>
      </c>
      <c r="F91" s="91" t="s">
        <v>100</v>
      </c>
      <c r="G91" s="39" t="str">
        <f t="shared" si="13"/>
        <v>Preliminary Statement  DA</v>
      </c>
      <c r="H91" s="20">
        <v>-42255.762900014088</v>
      </c>
      <c r="I91" s="50">
        <f t="shared" si="14"/>
        <v>-42255.762900014088</v>
      </c>
      <c r="J91" s="57">
        <f t="shared" si="17"/>
        <v>-42255.762900014088</v>
      </c>
      <c r="K91" s="57">
        <f t="shared" si="15"/>
        <v>-42255.762900014088</v>
      </c>
      <c r="L91" s="20">
        <v>-127119.09295622769</v>
      </c>
      <c r="M91" s="50">
        <f t="shared" si="21"/>
        <v>-127119.09295622769</v>
      </c>
      <c r="N91" s="38" t="s">
        <v>15</v>
      </c>
      <c r="O91" s="38" t="str">
        <f t="shared" si="20"/>
        <v>Y</v>
      </c>
    </row>
    <row r="92" spans="1:15" ht="15">
      <c r="A92" s="38" t="s">
        <v>41</v>
      </c>
      <c r="B92" s="39" t="s">
        <v>171</v>
      </c>
      <c r="C92" s="39" t="str">
        <f t="shared" si="19"/>
        <v>D.21-06-015</v>
      </c>
      <c r="D92" s="39" t="str">
        <f t="shared" si="19"/>
        <v>D.21-06-015</v>
      </c>
      <c r="E92" s="39" t="str">
        <f t="shared" si="19"/>
        <v>D.21-06-015</v>
      </c>
      <c r="F92" s="91" t="s">
        <v>171</v>
      </c>
      <c r="G92" s="39" t="str">
        <f t="shared" si="13"/>
        <v>D.21-06-015</v>
      </c>
      <c r="H92" s="20">
        <v>11127.007487999999</v>
      </c>
      <c r="I92" s="50">
        <f t="shared" si="14"/>
        <v>11127.007487999999</v>
      </c>
      <c r="J92" s="57">
        <f t="shared" si="17"/>
        <v>11127.007487999999</v>
      </c>
      <c r="K92" s="57">
        <f t="shared" si="15"/>
        <v>11127.007487999999</v>
      </c>
      <c r="L92" s="20">
        <v>11290.03108608</v>
      </c>
      <c r="M92" s="50">
        <f t="shared" si="21"/>
        <v>11290.03108608</v>
      </c>
      <c r="N92" s="38" t="s">
        <v>15</v>
      </c>
      <c r="O92" s="38" t="str">
        <f t="shared" si="20"/>
        <v>N</v>
      </c>
    </row>
    <row r="93" spans="1:15" ht="15">
      <c r="A93" s="38" t="s">
        <v>84</v>
      </c>
      <c r="B93" s="38" t="s">
        <v>103</v>
      </c>
      <c r="C93" s="39" t="str">
        <f t="shared" si="19"/>
        <v>Preliminary Statement  M</v>
      </c>
      <c r="D93" s="39" t="str">
        <f t="shared" si="19"/>
        <v>Preliminary Statement  M</v>
      </c>
      <c r="E93" s="39" t="str">
        <f t="shared" si="19"/>
        <v>Preliminary Statement  M</v>
      </c>
      <c r="F93" s="91" t="s">
        <v>103</v>
      </c>
      <c r="G93" s="39" t="str">
        <f t="shared" si="13"/>
        <v>Preliminary Statement  M</v>
      </c>
      <c r="H93" s="20">
        <v>202264.71832813046</v>
      </c>
      <c r="I93" s="50">
        <f t="shared" si="14"/>
        <v>202264.71832813046</v>
      </c>
      <c r="J93" s="57">
        <f t="shared" si="17"/>
        <v>202264.71832813046</v>
      </c>
      <c r="K93" s="57">
        <f t="shared" si="15"/>
        <v>202264.71832813046</v>
      </c>
      <c r="L93" s="20">
        <v>178378.4147779182</v>
      </c>
      <c r="M93" s="50">
        <f t="shared" si="21"/>
        <v>178378.4147779182</v>
      </c>
      <c r="N93" s="38" t="s">
        <v>15</v>
      </c>
      <c r="O93" s="38" t="str">
        <f t="shared" si="20"/>
        <v>Y</v>
      </c>
    </row>
    <row r="94" spans="1:15" ht="15">
      <c r="A94" s="38" t="s">
        <v>43</v>
      </c>
      <c r="B94" s="13" t="s">
        <v>307</v>
      </c>
      <c r="C94" s="39" t="str">
        <f t="shared" si="19"/>
        <v>D.18-01-008, D.18-10-052, D.20-08-042</v>
      </c>
      <c r="D94" s="39" t="str">
        <f t="shared" si="19"/>
        <v>D.18-01-008, D.18-10-052, D.20-08-042</v>
      </c>
      <c r="E94" s="39" t="str">
        <f t="shared" si="19"/>
        <v>D.18-01-008, D.18-10-052, D.20-08-042</v>
      </c>
      <c r="F94" s="91" t="s">
        <v>229</v>
      </c>
      <c r="G94" s="39" t="str">
        <f t="shared" si="13"/>
        <v>D.20-08-042</v>
      </c>
      <c r="H94" s="20">
        <v>74949.614027999996</v>
      </c>
      <c r="I94" s="50">
        <v>110246.83090469999</v>
      </c>
      <c r="J94" s="57">
        <f t="shared" si="17"/>
        <v>110246.83090469999</v>
      </c>
      <c r="K94" s="57">
        <f t="shared" si="15"/>
        <v>110246.83090469999</v>
      </c>
      <c r="L94" s="20">
        <v>93692.071589999992</v>
      </c>
      <c r="M94" s="50">
        <f t="shared" si="21"/>
        <v>93692.071589999992</v>
      </c>
      <c r="N94" s="38" t="s">
        <v>15</v>
      </c>
      <c r="O94" s="38" t="str">
        <f t="shared" si="20"/>
        <v>N</v>
      </c>
    </row>
    <row r="95" spans="1:15" ht="15">
      <c r="A95" s="38" t="s">
        <v>83</v>
      </c>
      <c r="B95" s="39" t="s">
        <v>104</v>
      </c>
      <c r="C95" s="39" t="str">
        <f t="shared" si="19"/>
        <v>Preliminary Statement  FY</v>
      </c>
      <c r="D95" s="39" t="str">
        <f t="shared" si="19"/>
        <v>Preliminary Statement  FY</v>
      </c>
      <c r="E95" s="39" t="str">
        <f t="shared" si="19"/>
        <v>Preliminary Statement  FY</v>
      </c>
      <c r="F95" s="91" t="s">
        <v>104</v>
      </c>
      <c r="G95" s="39" t="str">
        <f t="shared" si="22" ref="G95:G120">F95</f>
        <v>Preliminary Statement  FY</v>
      </c>
      <c r="H95" s="20">
        <v>-64292.481944166095</v>
      </c>
      <c r="I95" s="50">
        <v>-69083.354944166087</v>
      </c>
      <c r="J95" s="57">
        <f t="shared" si="17"/>
        <v>-69083.354944166087</v>
      </c>
      <c r="K95" s="57">
        <f t="shared" si="15"/>
        <v>-69083.354944166087</v>
      </c>
      <c r="L95" s="20">
        <v>3023.8992134662763</v>
      </c>
      <c r="M95" s="50">
        <f t="shared" si="21"/>
        <v>3023.8992134662763</v>
      </c>
      <c r="N95" s="38" t="s">
        <v>15</v>
      </c>
      <c r="O95" s="38" t="str">
        <f t="shared" si="20"/>
        <v>Y</v>
      </c>
    </row>
    <row r="96" spans="1:15" ht="15">
      <c r="A96" s="38" t="s">
        <v>46</v>
      </c>
      <c r="B96" s="39" t="s">
        <v>171</v>
      </c>
      <c r="C96" s="39" t="str">
        <f t="shared" si="19"/>
        <v>D.21-06-015</v>
      </c>
      <c r="D96" s="39" t="str">
        <f t="shared" si="19"/>
        <v>D.21-06-015</v>
      </c>
      <c r="E96" s="39" t="str">
        <f t="shared" si="19"/>
        <v>D.21-06-015</v>
      </c>
      <c r="F96" s="91" t="s">
        <v>171</v>
      </c>
      <c r="G96" s="39" t="str">
        <f t="shared" si="22"/>
        <v>D.21-06-015</v>
      </c>
      <c r="H96" s="20">
        <v>23037.487398255005</v>
      </c>
      <c r="I96" s="50">
        <f t="shared" si="14"/>
        <v>23037.487398255005</v>
      </c>
      <c r="J96" s="57">
        <f t="shared" si="17"/>
        <v>23037.487398255005</v>
      </c>
      <c r="K96" s="57">
        <f t="shared" si="15"/>
        <v>23037.487398255005</v>
      </c>
      <c r="L96" s="20">
        <v>92269.477749198632</v>
      </c>
      <c r="M96" s="50">
        <f t="shared" si="21"/>
        <v>92269.477749198632</v>
      </c>
      <c r="N96" s="38" t="s">
        <v>15</v>
      </c>
      <c r="O96" s="38" t="str">
        <f t="shared" si="20"/>
        <v>N</v>
      </c>
    </row>
    <row r="97" spans="1:15" ht="15">
      <c r="A97" s="38" t="s">
        <v>67</v>
      </c>
      <c r="B97" s="39" t="s">
        <v>308</v>
      </c>
      <c r="C97" s="39" t="str">
        <f t="shared" si="19"/>
        <v xml:space="preserve"> D.18-05-041</v>
      </c>
      <c r="D97" s="39" t="s">
        <v>323</v>
      </c>
      <c r="E97" s="39" t="str">
        <f t="shared" si="19"/>
        <v xml:space="preserve"> D.18-05-041, AL 4521-G-A/6385-E-A</v>
      </c>
      <c r="F97" s="91" t="s">
        <v>230</v>
      </c>
      <c r="G97" s="39" t="str">
        <f t="shared" si="22"/>
        <v xml:space="preserve"> D.18-05-041, D.21-05-031, AL 6385-E-A</v>
      </c>
      <c r="H97" s="20">
        <v>120743.83531514114</v>
      </c>
      <c r="I97" s="50">
        <f t="shared" si="14"/>
        <v>120743.83531514114</v>
      </c>
      <c r="J97" s="57">
        <v>120736.87385999999</v>
      </c>
      <c r="K97" s="57">
        <f t="shared" si="15"/>
        <v>120736.87385999999</v>
      </c>
      <c r="L97" s="20">
        <v>120736.87385986045</v>
      </c>
      <c r="M97" s="50">
        <f t="shared" si="21"/>
        <v>120736.87385986045</v>
      </c>
      <c r="N97" s="38" t="s">
        <v>15</v>
      </c>
      <c r="O97" s="38" t="str">
        <f t="shared" si="20"/>
        <v>N</v>
      </c>
    </row>
    <row r="98" spans="1:15" ht="15">
      <c r="A98" s="39" t="s">
        <v>66</v>
      </c>
      <c r="B98" s="39" t="s">
        <v>309</v>
      </c>
      <c r="C98" s="39" t="str">
        <f t="shared" si="19"/>
        <v>AL 5742-E, D. 18-05-041</v>
      </c>
      <c r="D98" s="39" t="s">
        <v>324</v>
      </c>
      <c r="E98" s="39" t="str">
        <f t="shared" si="19"/>
        <v>AL 5742-E, D. 18-05-041,  AL 4521-G-A/6385-E-A</v>
      </c>
      <c r="F98" s="91" t="s">
        <v>227</v>
      </c>
      <c r="G98" s="39" t="str">
        <f t="shared" si="22"/>
        <v>AL 6385-E-A</v>
      </c>
      <c r="H98" s="20">
        <v>101845.26063990877</v>
      </c>
      <c r="I98" s="50">
        <f t="shared" si="14"/>
        <v>101845.26063990877</v>
      </c>
      <c r="J98" s="57">
        <v>95716.402600000001</v>
      </c>
      <c r="K98" s="57">
        <f t="shared" si="15"/>
        <v>95716.402600000001</v>
      </c>
      <c r="L98" s="20">
        <v>146819.31924451958</v>
      </c>
      <c r="M98" s="50">
        <f t="shared" si="21"/>
        <v>146819.31924451958</v>
      </c>
      <c r="N98" s="38" t="s">
        <v>15</v>
      </c>
      <c r="O98" s="38" t="str">
        <f t="shared" si="20"/>
        <v>N</v>
      </c>
    </row>
    <row r="99" spans="1:15" ht="15">
      <c r="A99" s="4" t="s">
        <v>74</v>
      </c>
      <c r="B99" s="39" t="s">
        <v>101</v>
      </c>
      <c r="C99" s="39" t="str">
        <f t="shared" si="19"/>
        <v>Preliminary Statement  EF</v>
      </c>
      <c r="D99" s="39" t="str">
        <f t="shared" si="19"/>
        <v>Preliminary Statement  EF</v>
      </c>
      <c r="E99" s="39" t="str">
        <f t="shared" si="19"/>
        <v>Preliminary Statement  EF</v>
      </c>
      <c r="F99" s="92" t="s">
        <v>101</v>
      </c>
      <c r="G99" s="39" t="str">
        <f t="shared" si="22"/>
        <v>Preliminary Statement  EF</v>
      </c>
      <c r="H99" s="20">
        <v>19750.575697196546</v>
      </c>
      <c r="I99" s="50">
        <f t="shared" si="14"/>
        <v>19750.575697196546</v>
      </c>
      <c r="J99" s="57">
        <f t="shared" si="17"/>
        <v>19750.575697196546</v>
      </c>
      <c r="K99" s="57">
        <f t="shared" si="15"/>
        <v>19750.575697196546</v>
      </c>
      <c r="L99" s="20">
        <v>69935.857517033684</v>
      </c>
      <c r="M99" s="50">
        <f t="shared" si="21"/>
        <v>69935.857517033684</v>
      </c>
      <c r="N99" s="38" t="s">
        <v>15</v>
      </c>
      <c r="O99" s="38" t="str">
        <f t="shared" si="20"/>
        <v>Y</v>
      </c>
    </row>
    <row r="100" spans="1:15" ht="15">
      <c r="A100" s="4" t="s">
        <v>209</v>
      </c>
      <c r="B100" s="39"/>
      <c r="C100" s="39"/>
      <c r="D100" s="39"/>
      <c r="E100" s="39"/>
      <c r="F100" s="92" t="s">
        <v>231</v>
      </c>
      <c r="G100" s="39" t="str">
        <f t="shared" si="22"/>
        <v>D.1-12-021, AL 6747-E</v>
      </c>
      <c r="H100" s="20"/>
      <c r="I100" s="50"/>
      <c r="J100" s="57">
        <f t="shared" si="17"/>
        <v>0</v>
      </c>
      <c r="K100" s="57">
        <f t="shared" si="15"/>
        <v>0</v>
      </c>
      <c r="L100" s="20">
        <v>7971.9297569369992</v>
      </c>
      <c r="M100" s="50">
        <f t="shared" si="21"/>
        <v>7971.9297569369992</v>
      </c>
      <c r="N100" s="38" t="s">
        <v>15</v>
      </c>
      <c r="O100" s="38" t="str">
        <f t="shared" si="20"/>
        <v>N</v>
      </c>
    </row>
    <row r="101" spans="1:15" ht="15">
      <c r="A101" s="4" t="s">
        <v>50</v>
      </c>
      <c r="B101" s="39" t="s">
        <v>310</v>
      </c>
      <c r="C101" s="39" t="str">
        <f t="shared" si="19"/>
        <v>D.19-07-009</v>
      </c>
      <c r="D101" s="39" t="str">
        <f t="shared" si="19"/>
        <v>D.19-07-009</v>
      </c>
      <c r="E101" s="39" t="str">
        <f t="shared" si="19"/>
        <v>D.19-07-009</v>
      </c>
      <c r="F101" s="92"/>
      <c r="G101" s="4" t="s">
        <v>237</v>
      </c>
      <c r="H101" s="20">
        <v>6469.1904000000004</v>
      </c>
      <c r="I101" s="50">
        <f t="shared" si="14"/>
        <v>6469.1904000000004</v>
      </c>
      <c r="J101" s="57">
        <f t="shared" si="17"/>
        <v>6469.1904000000004</v>
      </c>
      <c r="K101" s="57">
        <f t="shared" si="15"/>
        <v>6469.1904000000004</v>
      </c>
      <c r="L101" s="20"/>
      <c r="M101" s="50">
        <v>6368.1093000000001</v>
      </c>
      <c r="N101" s="38" t="s">
        <v>6</v>
      </c>
      <c r="O101" s="38" t="str">
        <f t="shared" si="20"/>
        <v>N</v>
      </c>
    </row>
    <row r="102" spans="1:15" ht="15">
      <c r="A102" s="38" t="s">
        <v>45</v>
      </c>
      <c r="B102" s="39" t="s">
        <v>311</v>
      </c>
      <c r="C102" s="39" t="str">
        <f t="shared" si="19"/>
        <v>D.19-11-017 </v>
      </c>
      <c r="D102" s="39" t="str">
        <f t="shared" si="19"/>
        <v>D.19-11-017 </v>
      </c>
      <c r="E102" s="39" t="str">
        <f t="shared" si="19"/>
        <v>D.19-11-017 </v>
      </c>
      <c r="F102" s="92" t="s">
        <v>232</v>
      </c>
      <c r="G102" s="39" t="str">
        <f t="shared" si="22"/>
        <v>D.19-11-017, AL 5698-E</v>
      </c>
      <c r="H102" s="20">
        <v>1627.4057099999998</v>
      </c>
      <c r="I102" s="50">
        <f t="shared" si="14"/>
        <v>1627.4057099999998</v>
      </c>
      <c r="J102" s="57">
        <f t="shared" si="17"/>
        <v>1627.4057099999998</v>
      </c>
      <c r="K102" s="57">
        <f t="shared" si="15"/>
        <v>1627.4057099999998</v>
      </c>
      <c r="L102" s="20">
        <v>1553.6165069999997</v>
      </c>
      <c r="M102" s="50">
        <f t="shared" si="21"/>
        <v>1553.6165069999997</v>
      </c>
      <c r="N102" s="38" t="s">
        <v>6</v>
      </c>
      <c r="O102" s="38" t="str">
        <f t="shared" si="20"/>
        <v>N</v>
      </c>
    </row>
    <row r="103" spans="2:15" ht="15">
      <c r="B103" s="39"/>
      <c r="C103" s="39"/>
      <c r="D103" s="39"/>
      <c r="E103" s="39"/>
      <c r="F103" s="91"/>
      <c r="G103" s="39">
        <f t="shared" si="22"/>
        <v>0</v>
      </c>
      <c r="H103" s="20"/>
      <c r="I103" s="50"/>
      <c r="J103" s="57">
        <f t="shared" si="17"/>
        <v>0</v>
      </c>
      <c r="K103" s="57">
        <f t="shared" si="15"/>
        <v>0</v>
      </c>
      <c r="L103" s="20"/>
      <c r="M103" s="50"/>
      <c r="O103" s="38" t="str">
        <f t="shared" si="20"/>
        <v>N</v>
      </c>
    </row>
    <row r="104" spans="1:15" ht="15">
      <c r="A104" s="38" t="s">
        <v>139</v>
      </c>
      <c r="B104" s="39" t="s">
        <v>312</v>
      </c>
      <c r="C104" s="39" t="str">
        <f t="shared" si="19"/>
        <v>D.21-01-004, AL 6070-E</v>
      </c>
      <c r="D104" s="39" t="s">
        <v>325</v>
      </c>
      <c r="E104" s="39" t="str">
        <f t="shared" si="19"/>
        <v>D.21-01-004, AL 6070-E, AL 4521-G-A/6385-E-A</v>
      </c>
      <c r="F104" s="91" t="s">
        <v>227</v>
      </c>
      <c r="G104" s="39" t="str">
        <f t="shared" si="22"/>
        <v>AL 6385-E-A</v>
      </c>
      <c r="H104" s="20">
        <v>76747.062000000005</v>
      </c>
      <c r="I104" s="50">
        <f t="shared" si="14"/>
        <v>76747.062000000005</v>
      </c>
      <c r="J104" s="57">
        <v>67061.850459788999</v>
      </c>
      <c r="K104" s="57">
        <f t="shared" si="15"/>
        <v>67061.850459788999</v>
      </c>
      <c r="L104" s="20">
        <v>56079.596161043992</v>
      </c>
      <c r="M104" s="50">
        <f t="shared" si="21"/>
        <v>56079.596161043992</v>
      </c>
      <c r="N104" s="38" t="s">
        <v>15</v>
      </c>
      <c r="O104" s="38" t="str">
        <f t="shared" si="20"/>
        <v>N</v>
      </c>
    </row>
    <row r="105" spans="2:15" ht="15">
      <c r="B105" s="39"/>
      <c r="C105" s="39"/>
      <c r="D105" s="39"/>
      <c r="E105" s="39"/>
      <c r="F105" s="92"/>
      <c r="G105" s="39">
        <f t="shared" si="22"/>
        <v>0</v>
      </c>
      <c r="H105" s="20"/>
      <c r="I105" s="50"/>
      <c r="J105" s="57">
        <f t="shared" si="17"/>
        <v>0</v>
      </c>
      <c r="K105" s="57">
        <f t="shared" si="15"/>
        <v>0</v>
      </c>
      <c r="L105" s="20"/>
      <c r="M105" s="50"/>
      <c r="O105" s="38" t="str">
        <f t="shared" si="20"/>
        <v>N</v>
      </c>
    </row>
    <row r="106" spans="1:16" ht="15">
      <c r="A106" s="38" t="s">
        <v>47</v>
      </c>
      <c r="B106" s="39" t="s">
        <v>303</v>
      </c>
      <c r="C106" s="39" t="str">
        <f t="shared" si="19"/>
        <v>D. 20-12-038</v>
      </c>
      <c r="D106" s="39" t="str">
        <f t="shared" si="19"/>
        <v>D. 20-12-038</v>
      </c>
      <c r="E106" s="39" t="str">
        <f t="shared" si="19"/>
        <v>D. 20-12-038</v>
      </c>
      <c r="F106" s="92" t="s">
        <v>218</v>
      </c>
      <c r="G106" s="39" t="str">
        <f t="shared" si="22"/>
        <v>D.22-12-044</v>
      </c>
      <c r="H106" s="47">
        <v>37533.481477189125</v>
      </c>
      <c r="I106" s="50">
        <v>24874.25400025399</v>
      </c>
      <c r="J106" s="57">
        <f t="shared" si="17"/>
        <v>24874.25400025399</v>
      </c>
      <c r="K106" s="57">
        <f t="shared" si="15"/>
        <v>24874.25400025399</v>
      </c>
      <c r="L106" s="47">
        <v>20005.231238346179</v>
      </c>
      <c r="M106" s="50">
        <f t="shared" si="21"/>
        <v>20005.231238346179</v>
      </c>
      <c r="N106" s="38" t="s">
        <v>15</v>
      </c>
      <c r="O106" s="38" t="str">
        <f t="shared" si="20"/>
        <v>N</v>
      </c>
      <c r="P106" s="53"/>
    </row>
    <row r="107" spans="1:15" ht="15">
      <c r="A107" s="38" t="s">
        <v>135</v>
      </c>
      <c r="B107" s="39" t="s">
        <v>303</v>
      </c>
      <c r="C107" s="39" t="str">
        <f t="shared" si="19"/>
        <v>D. 20-12-038</v>
      </c>
      <c r="D107" s="39" t="str">
        <f t="shared" si="19"/>
        <v>D. 20-12-038</v>
      </c>
      <c r="E107" s="39" t="str">
        <f t="shared" si="19"/>
        <v>D. 20-12-038</v>
      </c>
      <c r="F107" s="92" t="s">
        <v>218</v>
      </c>
      <c r="G107" s="39" t="str">
        <f t="shared" si="22"/>
        <v>D.22-12-044</v>
      </c>
      <c r="H107" s="47">
        <v>28454.041205814192</v>
      </c>
      <c r="I107" s="50">
        <v>-12276.87918483586</v>
      </c>
      <c r="J107" s="57">
        <f t="shared" si="17"/>
        <v>-12276.87918483586</v>
      </c>
      <c r="K107" s="57">
        <f t="shared" si="15"/>
        <v>-12276.87918483586</v>
      </c>
      <c r="L107" s="47">
        <v>-15953.56908505651</v>
      </c>
      <c r="M107" s="50">
        <f t="shared" si="21"/>
        <v>-15953.56908505651</v>
      </c>
      <c r="N107" s="38" t="s">
        <v>15</v>
      </c>
      <c r="O107" s="38" t="str">
        <f t="shared" si="20"/>
        <v>Y</v>
      </c>
    </row>
    <row r="108" spans="1:15" ht="15">
      <c r="A108" s="39"/>
      <c r="B108" s="39"/>
      <c r="C108" s="39"/>
      <c r="D108" s="39"/>
      <c r="E108" s="39">
        <f t="shared" si="23" ref="D108:E129">D108</f>
        <v>0</v>
      </c>
      <c r="F108" s="92"/>
      <c r="G108" s="39">
        <f t="shared" si="22"/>
        <v>0</v>
      </c>
      <c r="H108" s="20"/>
      <c r="I108" s="50"/>
      <c r="J108" s="57">
        <f t="shared" si="17"/>
        <v>0</v>
      </c>
      <c r="K108" s="57">
        <f t="shared" si="15"/>
        <v>0</v>
      </c>
      <c r="L108" s="20"/>
      <c r="M108" s="50"/>
      <c r="O108" s="38" t="str">
        <f t="shared" si="20"/>
        <v>N</v>
      </c>
    </row>
    <row r="109" spans="1:15" ht="15">
      <c r="A109" s="39"/>
      <c r="B109" s="39"/>
      <c r="C109" s="39"/>
      <c r="D109" s="39"/>
      <c r="E109" s="39">
        <f t="shared" si="23"/>
        <v>0</v>
      </c>
      <c r="F109" s="92"/>
      <c r="G109" s="39">
        <f t="shared" si="22"/>
        <v>0</v>
      </c>
      <c r="H109" s="20"/>
      <c r="I109" s="50"/>
      <c r="J109" s="57">
        <f t="shared" si="17"/>
        <v>0</v>
      </c>
      <c r="K109" s="57">
        <f t="shared" si="15"/>
        <v>0</v>
      </c>
      <c r="L109" s="20"/>
      <c r="M109" s="50"/>
      <c r="O109" s="38" t="str">
        <f t="shared" si="20"/>
        <v>N</v>
      </c>
    </row>
    <row r="110" spans="1:15" ht="15">
      <c r="A110" s="39"/>
      <c r="B110" s="39"/>
      <c r="C110" s="39"/>
      <c r="D110" s="39"/>
      <c r="E110" s="39">
        <f t="shared" si="23"/>
        <v>0</v>
      </c>
      <c r="F110" s="92"/>
      <c r="G110" s="39">
        <f t="shared" si="22"/>
        <v>0</v>
      </c>
      <c r="H110" s="20"/>
      <c r="I110" s="50"/>
      <c r="J110" s="57">
        <f t="shared" si="17"/>
        <v>0</v>
      </c>
      <c r="K110" s="57">
        <f t="shared" si="15"/>
        <v>0</v>
      </c>
      <c r="L110" s="20"/>
      <c r="M110" s="50"/>
      <c r="O110" s="38" t="str">
        <f t="shared" si="20"/>
        <v>N</v>
      </c>
    </row>
    <row r="111" spans="1:15" ht="15">
      <c r="A111" s="39" t="s">
        <v>178</v>
      </c>
      <c r="B111" s="39" t="s">
        <v>162</v>
      </c>
      <c r="C111" s="39" t="str">
        <f>B111</f>
        <v>20-06-003, AL 6001-E</v>
      </c>
      <c r="D111" s="39" t="str">
        <f>B111</f>
        <v>20-06-003, AL 6001-E</v>
      </c>
      <c r="E111" s="39" t="str">
        <f t="shared" si="23"/>
        <v>20-06-003, AL 6001-E</v>
      </c>
      <c r="F111" s="92" t="s">
        <v>162</v>
      </c>
      <c r="G111" s="39" t="str">
        <f t="shared" si="22"/>
        <v>20-06-003, AL 6001-E</v>
      </c>
      <c r="H111" s="20">
        <v>178250.51221755633</v>
      </c>
      <c r="I111" s="50">
        <v>72712.557742815829</v>
      </c>
      <c r="J111" s="57">
        <f t="shared" si="17"/>
        <v>72712.557742815829</v>
      </c>
      <c r="K111" s="57">
        <f t="shared" si="15"/>
        <v>72712.557742815829</v>
      </c>
      <c r="L111" s="20">
        <v>82938.361749327989</v>
      </c>
      <c r="M111" s="50">
        <f t="shared" si="24" ref="M111:M120">L111</f>
        <v>82938.361749327989</v>
      </c>
      <c r="N111" s="38" t="s">
        <v>15</v>
      </c>
      <c r="O111" s="38" t="str">
        <f t="shared" si="20"/>
        <v>Y</v>
      </c>
    </row>
    <row r="112" spans="1:15" ht="15">
      <c r="A112" s="4" t="s">
        <v>173</v>
      </c>
      <c r="B112" s="39"/>
      <c r="C112" s="39" t="s">
        <v>293</v>
      </c>
      <c r="D112" s="39" t="str">
        <f t="shared" si="25" ref="D112:D119">C112</f>
        <v>D.22-02-002</v>
      </c>
      <c r="E112" s="39" t="str">
        <f t="shared" si="23"/>
        <v>D.22-02-002</v>
      </c>
      <c r="F112" s="92" t="s">
        <v>218</v>
      </c>
      <c r="G112" s="39" t="str">
        <f t="shared" si="22"/>
        <v>D.22-12-044</v>
      </c>
      <c r="H112" s="20"/>
      <c r="I112" s="57">
        <v>18655.343836596719</v>
      </c>
      <c r="J112" s="57">
        <f t="shared" si="17"/>
        <v>18655.343836596719</v>
      </c>
      <c r="K112" s="57">
        <f t="shared" si="15"/>
        <v>18655.343836596719</v>
      </c>
      <c r="L112" s="20">
        <v>13317.604733130622</v>
      </c>
      <c r="M112" s="50">
        <f t="shared" si="24"/>
        <v>13317.604733130622</v>
      </c>
      <c r="N112" s="38" t="s">
        <v>15</v>
      </c>
      <c r="O112" s="38" t="str">
        <f t="shared" si="20"/>
        <v>N</v>
      </c>
    </row>
    <row r="113" spans="1:15" ht="15">
      <c r="A113" s="4" t="s">
        <v>174</v>
      </c>
      <c r="B113" s="39"/>
      <c r="C113" s="39" t="s">
        <v>293</v>
      </c>
      <c r="D113" s="39" t="str">
        <f t="shared" si="25"/>
        <v>D.22-02-002</v>
      </c>
      <c r="E113" s="39" t="str">
        <f t="shared" si="23"/>
        <v>D.22-02-002</v>
      </c>
      <c r="F113" s="92" t="s">
        <v>218</v>
      </c>
      <c r="G113" s="39" t="str">
        <f t="shared" si="22"/>
        <v>D.22-12-044</v>
      </c>
      <c r="H113" s="20"/>
      <c r="I113" s="57">
        <v>8442.3929113861723</v>
      </c>
      <c r="J113" s="57">
        <f t="shared" si="17"/>
        <v>8442.3929113861723</v>
      </c>
      <c r="K113" s="57">
        <f t="shared" si="15"/>
        <v>8442.3929113861723</v>
      </c>
      <c r="L113" s="20">
        <v>-8662.6042013480328</v>
      </c>
      <c r="M113" s="50">
        <f t="shared" si="24"/>
        <v>-8662.6042013480328</v>
      </c>
      <c r="N113" s="38" t="s">
        <v>15</v>
      </c>
      <c r="O113" s="38" t="str">
        <f t="shared" si="20"/>
        <v>Y</v>
      </c>
    </row>
    <row r="114" spans="1:15" ht="15">
      <c r="A114" s="4" t="s">
        <v>175</v>
      </c>
      <c r="B114" s="39"/>
      <c r="C114" s="39" t="s">
        <v>293</v>
      </c>
      <c r="D114" s="39" t="str">
        <f t="shared" si="25"/>
        <v>D.22-02-002</v>
      </c>
      <c r="E114" s="39" t="str">
        <f t="shared" si="23"/>
        <v>D.22-02-002</v>
      </c>
      <c r="F114" s="92" t="s">
        <v>218</v>
      </c>
      <c r="G114" s="39" t="str">
        <f t="shared" si="22"/>
        <v>D.22-12-044</v>
      </c>
      <c r="H114" s="20"/>
      <c r="I114" s="57">
        <v>-16.296267035367052</v>
      </c>
      <c r="J114" s="57">
        <f t="shared" si="17"/>
        <v>-16.296267035367052</v>
      </c>
      <c r="K114" s="57">
        <f t="shared" si="15"/>
        <v>-16.296267035367052</v>
      </c>
      <c r="L114" s="20">
        <v>-2058.1393794508531</v>
      </c>
      <c r="M114" s="50">
        <f t="shared" si="24"/>
        <v>-2058.1393794508531</v>
      </c>
      <c r="N114" s="38" t="s">
        <v>15</v>
      </c>
      <c r="O114" s="38" t="str">
        <f t="shared" si="20"/>
        <v>N</v>
      </c>
    </row>
    <row r="115" spans="1:15" ht="15">
      <c r="A115" s="4" t="s">
        <v>205</v>
      </c>
      <c r="B115" s="39"/>
      <c r="C115" s="39"/>
      <c r="D115" s="39"/>
      <c r="E115" s="39"/>
      <c r="F115" s="92" t="s">
        <v>218</v>
      </c>
      <c r="G115" s="39" t="str">
        <f t="shared" si="26" ref="G115">F115</f>
        <v>D.22-12-044</v>
      </c>
      <c r="H115" s="20"/>
      <c r="I115" s="57"/>
      <c r="J115" s="57"/>
      <c r="K115" s="57"/>
      <c r="L115" s="20">
        <v>-2763.5405870754594</v>
      </c>
      <c r="M115" s="50">
        <f t="shared" si="27" ref="M115">L115</f>
        <v>-2763.5405870754594</v>
      </c>
      <c r="N115" s="38" t="s">
        <v>15</v>
      </c>
      <c r="O115" s="38" t="str">
        <f t="shared" si="20"/>
        <v>Y</v>
      </c>
    </row>
    <row r="116" spans="1:15" ht="15">
      <c r="A116" s="4" t="s">
        <v>176</v>
      </c>
      <c r="B116" s="39"/>
      <c r="C116" s="39" t="s">
        <v>326</v>
      </c>
      <c r="D116" s="39" t="str">
        <f t="shared" si="25"/>
        <v>D.22-02-002, AL 6308-E</v>
      </c>
      <c r="E116" s="39" t="str">
        <f t="shared" si="23"/>
        <v>D.22-02-002, AL 6308-E</v>
      </c>
      <c r="F116" s="92" t="s">
        <v>218</v>
      </c>
      <c r="G116" s="39" t="str">
        <f t="shared" si="22"/>
        <v>D.22-12-044</v>
      </c>
      <c r="H116" s="20"/>
      <c r="I116" s="57">
        <v>10293.178</v>
      </c>
      <c r="J116" s="57">
        <f t="shared" si="17"/>
        <v>10293.178</v>
      </c>
      <c r="K116" s="57">
        <f t="shared" si="15"/>
        <v>10293.178</v>
      </c>
      <c r="L116" s="20">
        <v>14111.999064309779</v>
      </c>
      <c r="M116" s="50">
        <f t="shared" si="24"/>
        <v>14111.999064309779</v>
      </c>
      <c r="N116" s="38" t="s">
        <v>15</v>
      </c>
      <c r="O116" s="38" t="str">
        <f t="shared" si="20"/>
        <v>N</v>
      </c>
    </row>
    <row r="117" spans="1:15" ht="15">
      <c r="A117" s="4" t="s">
        <v>206</v>
      </c>
      <c r="B117" s="39"/>
      <c r="C117" s="39" t="s">
        <v>327</v>
      </c>
      <c r="D117" s="39" t="str">
        <f t="shared" si="25"/>
        <v>D.21-11-002</v>
      </c>
      <c r="E117" s="39" t="str">
        <f t="shared" si="23"/>
        <v>D.21-11-002</v>
      </c>
      <c r="F117" s="92" t="s">
        <v>233</v>
      </c>
      <c r="G117" s="39" t="str">
        <f t="shared" si="22"/>
        <v>Preliminary Statement  JH</v>
      </c>
      <c r="H117" s="20"/>
      <c r="I117" s="57">
        <v>20258.552</v>
      </c>
      <c r="J117" s="57">
        <f t="shared" si="17"/>
        <v>20258.552</v>
      </c>
      <c r="K117" s="57">
        <f t="shared" si="15"/>
        <v>20258.552</v>
      </c>
      <c r="L117" s="20">
        <v>1142.6683415070256</v>
      </c>
      <c r="M117" s="50">
        <f t="shared" si="24"/>
        <v>1142.6683415070256</v>
      </c>
      <c r="N117" s="38" t="s">
        <v>15</v>
      </c>
      <c r="O117" s="38" t="str">
        <f t="shared" si="20"/>
        <v>Y</v>
      </c>
    </row>
    <row r="118" spans="1:15" ht="15">
      <c r="A118" s="4" t="s">
        <v>177</v>
      </c>
      <c r="B118" s="39"/>
      <c r="C118" s="39" t="s">
        <v>157</v>
      </c>
      <c r="D118" s="39" t="str">
        <f t="shared" si="25"/>
        <v>D.21-12-001</v>
      </c>
      <c r="E118" s="39" t="str">
        <f t="shared" si="23"/>
        <v>D.21-12-001</v>
      </c>
      <c r="F118" s="92" t="s">
        <v>157</v>
      </c>
      <c r="G118" s="39" t="str">
        <f t="shared" si="22"/>
        <v>D.21-12-001</v>
      </c>
      <c r="H118" s="20"/>
      <c r="I118" s="57">
        <v>-135562.32800000001</v>
      </c>
      <c r="J118" s="57">
        <f t="shared" si="17"/>
        <v>-135562.32800000001</v>
      </c>
      <c r="K118" s="57">
        <f t="shared" si="15"/>
        <v>-135562.32800000001</v>
      </c>
      <c r="L118" s="20">
        <v>-135562.32800000001</v>
      </c>
      <c r="M118" s="50"/>
      <c r="N118" s="38" t="s">
        <v>17</v>
      </c>
      <c r="O118" s="38" t="str">
        <f t="shared" si="20"/>
        <v>N</v>
      </c>
    </row>
    <row r="119" spans="1:15" ht="15">
      <c r="A119" s="4" t="s">
        <v>285</v>
      </c>
      <c r="B119" s="39"/>
      <c r="C119" s="39" t="s">
        <v>328</v>
      </c>
      <c r="D119" s="39" t="str">
        <f t="shared" si="25"/>
        <v>FERC Docket No. EL00-05-000</v>
      </c>
      <c r="E119" s="39" t="str">
        <f t="shared" si="23"/>
        <v>FERC Docket No. EL00-05-000</v>
      </c>
      <c r="F119" s="92"/>
      <c r="G119" s="39"/>
      <c r="H119" s="20"/>
      <c r="I119" s="57">
        <v>-337524.23942</v>
      </c>
      <c r="J119" s="57">
        <f t="shared" si="17"/>
        <v>-337524.23942</v>
      </c>
      <c r="K119" s="57">
        <f t="shared" si="15"/>
        <v>-337524.23942</v>
      </c>
      <c r="L119" s="20"/>
      <c r="M119" s="50"/>
      <c r="N119" s="38" t="s">
        <v>108</v>
      </c>
      <c r="O119" s="38" t="str">
        <f t="shared" si="20"/>
        <v>N</v>
      </c>
    </row>
    <row r="120" spans="1:15" ht="15">
      <c r="A120" s="4" t="s">
        <v>180</v>
      </c>
      <c r="B120" s="39"/>
      <c r="C120" s="39"/>
      <c r="D120" s="39" t="s">
        <v>185</v>
      </c>
      <c r="E120" s="39" t="str">
        <f t="shared" si="23"/>
        <v>D.21-12-011</v>
      </c>
      <c r="F120" s="92" t="s">
        <v>185</v>
      </c>
      <c r="G120" s="39" t="str">
        <f t="shared" si="22"/>
        <v>D.21-12-011</v>
      </c>
      <c r="H120" s="20"/>
      <c r="I120" s="57"/>
      <c r="J120" s="57">
        <v>31613.114024999999</v>
      </c>
      <c r="K120" s="57">
        <f t="shared" si="15"/>
        <v>31613.114024999999</v>
      </c>
      <c r="L120" s="20">
        <v>13221.407879999999</v>
      </c>
      <c r="M120" s="50">
        <f t="shared" si="24"/>
        <v>13221.407879999999</v>
      </c>
      <c r="N120" s="38" t="s">
        <v>15</v>
      </c>
      <c r="O120" s="38" t="str">
        <f t="shared" si="20"/>
        <v>N</v>
      </c>
    </row>
    <row r="121" spans="1:13" ht="15">
      <c r="A121" s="4"/>
      <c r="B121" s="39"/>
      <c r="C121" s="39"/>
      <c r="D121" s="39"/>
      <c r="E121" s="39"/>
      <c r="F121" s="92"/>
      <c r="G121" s="39"/>
      <c r="H121" s="20"/>
      <c r="I121" s="57"/>
      <c r="J121" s="57"/>
      <c r="K121" s="20"/>
      <c r="L121" s="20"/>
      <c r="M121" s="59"/>
    </row>
    <row r="122" spans="1:13" ht="15">
      <c r="A122" s="11" t="s">
        <v>9</v>
      </c>
      <c r="D122" s="39"/>
      <c r="E122" s="39"/>
      <c r="F122" s="91"/>
      <c r="G122" s="39"/>
      <c r="H122" s="58">
        <f t="shared" si="28" ref="H122:M122">SUM(H73:H120)</f>
        <v>1003355.775437456</v>
      </c>
      <c r="I122" s="58">
        <f t="shared" si="28"/>
        <v>193330.48104097764</v>
      </c>
      <c r="J122" s="58">
        <f t="shared" si="28"/>
        <v>209354.03974971673</v>
      </c>
      <c r="K122" s="100">
        <f t="shared" si="28"/>
        <v>209354.03974971673</v>
      </c>
      <c r="L122" s="100">
        <f t="shared" si="28"/>
        <v>447344.49934588413</v>
      </c>
      <c r="M122" s="58">
        <f t="shared" si="28"/>
        <v>589274.93664588407</v>
      </c>
    </row>
    <row r="123" spans="4:13" ht="15">
      <c r="D123" s="39"/>
      <c r="E123" s="39"/>
      <c r="F123" s="91"/>
      <c r="G123" s="39"/>
      <c r="H123" s="20"/>
      <c r="I123" s="57"/>
      <c r="J123" s="57"/>
      <c r="K123" s="20"/>
      <c r="L123" s="20"/>
      <c r="M123" s="57"/>
    </row>
    <row r="124" spans="1:13" ht="15">
      <c r="A124" s="11" t="s">
        <v>10</v>
      </c>
      <c r="D124" s="39"/>
      <c r="E124" s="39"/>
      <c r="F124" s="91"/>
      <c r="H124" s="20"/>
      <c r="I124" s="57"/>
      <c r="J124" s="57"/>
      <c r="K124" s="20"/>
      <c r="L124" s="20"/>
      <c r="M124" s="57"/>
    </row>
    <row r="125" spans="1:15" ht="15">
      <c r="A125" s="38" t="s">
        <v>117</v>
      </c>
      <c r="B125" s="38" t="s">
        <v>313</v>
      </c>
      <c r="C125" s="38" t="str">
        <f>B125</f>
        <v>ER19-13-000</v>
      </c>
      <c r="D125" s="39" t="str">
        <f t="shared" si="23"/>
        <v>ER19-13-000</v>
      </c>
      <c r="E125" s="39" t="str">
        <f t="shared" si="23"/>
        <v>ER19-13-000</v>
      </c>
      <c r="F125" s="91" t="s">
        <v>238</v>
      </c>
      <c r="G125" s="38" t="str">
        <f>F125</f>
        <v>ER22-2986-000</v>
      </c>
      <c r="H125" s="50">
        <v>2825971.8331861766</v>
      </c>
      <c r="I125" s="50">
        <v>2814565.2410043273</v>
      </c>
      <c r="J125" s="57">
        <f>I125</f>
        <v>2814565.2410043273</v>
      </c>
      <c r="K125" s="57">
        <f>J125</f>
        <v>2814565.2410043273</v>
      </c>
      <c r="L125" s="50">
        <v>3183965.255121164</v>
      </c>
      <c r="M125" s="50">
        <f>L125</f>
        <v>3183965.255121164</v>
      </c>
      <c r="N125" s="38" t="s">
        <v>11</v>
      </c>
      <c r="O125" s="38" t="str">
        <f>IF(RIGHT(A125,1)="*","Y","N")</f>
        <v>N</v>
      </c>
    </row>
    <row r="126" spans="1:15" ht="15">
      <c r="A126" s="38" t="s">
        <v>53</v>
      </c>
      <c r="B126" s="38" t="s">
        <v>314</v>
      </c>
      <c r="C126" s="38" t="str">
        <f>B126</f>
        <v>ER19-520-000</v>
      </c>
      <c r="D126" s="39" t="str">
        <f t="shared" si="23"/>
        <v>ER19-520-000</v>
      </c>
      <c r="E126" s="39" t="str">
        <f t="shared" si="23"/>
        <v>ER19-520-000</v>
      </c>
      <c r="F126" s="91" t="s">
        <v>239</v>
      </c>
      <c r="G126" s="38" t="str">
        <f>F126</f>
        <v>ER23-595-000</v>
      </c>
      <c r="H126" s="50">
        <v>57898.020122454589</v>
      </c>
      <c r="I126" s="50">
        <v>312445.4710489877</v>
      </c>
      <c r="J126" s="57">
        <f t="shared" si="29" ref="J126:K129">I126</f>
        <v>312445.4710489877</v>
      </c>
      <c r="K126" s="57">
        <f t="shared" si="29"/>
        <v>312445.4710489877</v>
      </c>
      <c r="L126" s="50">
        <v>325747.63098524226</v>
      </c>
      <c r="M126" s="50">
        <v>492205.46686767653</v>
      </c>
      <c r="N126" s="38" t="s">
        <v>113</v>
      </c>
      <c r="O126" s="38" t="str">
        <f>IF(RIGHT(A126,1)="*","Y","N")</f>
        <v>N</v>
      </c>
    </row>
    <row r="127" spans="1:15" ht="15">
      <c r="A127" s="38" t="s">
        <v>54</v>
      </c>
      <c r="B127" s="38" t="s">
        <v>315</v>
      </c>
      <c r="C127" s="38" t="str">
        <f>B127</f>
        <v>ER21-2980-000</v>
      </c>
      <c r="D127" s="39" t="str">
        <f t="shared" si="23"/>
        <v>ER21-2980-000</v>
      </c>
      <c r="E127" s="39" t="str">
        <f t="shared" si="23"/>
        <v>ER21-2980-000</v>
      </c>
      <c r="F127" s="91" t="s">
        <v>238</v>
      </c>
      <c r="G127" s="38" t="str">
        <f>F127</f>
        <v>ER22-2986-000</v>
      </c>
      <c r="H127" s="50">
        <v>-184359.48512676329</v>
      </c>
      <c r="I127" s="50">
        <v>-184869.93641529346</v>
      </c>
      <c r="J127" s="57">
        <f t="shared" si="29"/>
        <v>-184869.93641529346</v>
      </c>
      <c r="K127" s="57">
        <f t="shared" si="29"/>
        <v>-184869.93641529346</v>
      </c>
      <c r="L127" s="50">
        <v>-445214.97731234826</v>
      </c>
      <c r="M127" s="50">
        <f>L127</f>
        <v>-445214.97731234826</v>
      </c>
      <c r="N127" s="38" t="s">
        <v>113</v>
      </c>
      <c r="O127" s="38" t="str">
        <f>IF(RIGHT(A127,1)="*","Y","N")</f>
        <v>N</v>
      </c>
    </row>
    <row r="128" spans="1:15" ht="15">
      <c r="A128" s="38" t="s">
        <v>55</v>
      </c>
      <c r="B128" s="38" t="s">
        <v>315</v>
      </c>
      <c r="C128" s="38" t="str">
        <f>B128</f>
        <v>ER21-2980-000</v>
      </c>
      <c r="D128" s="39" t="str">
        <f t="shared" si="23"/>
        <v>ER21-2980-000</v>
      </c>
      <c r="E128" s="39" t="str">
        <f t="shared" si="23"/>
        <v>ER21-2980-000</v>
      </c>
      <c r="F128" s="91" t="s">
        <v>238</v>
      </c>
      <c r="G128" s="38" t="str">
        <f>F128</f>
        <v>ER22-2986-000</v>
      </c>
      <c r="H128" s="50">
        <v>6828.5396988376588</v>
      </c>
      <c r="I128" s="50">
        <v>6802.2858259906052</v>
      </c>
      <c r="J128" s="57">
        <f t="shared" si="29"/>
        <v>6802.2858259906052</v>
      </c>
      <c r="K128" s="57">
        <f t="shared" si="29"/>
        <v>6802.2858259906052</v>
      </c>
      <c r="L128" s="50">
        <v>41539.800000000003</v>
      </c>
      <c r="M128" s="50">
        <f>L128</f>
        <v>41539.800000000003</v>
      </c>
      <c r="N128" s="38" t="s">
        <v>113</v>
      </c>
      <c r="O128" s="38" t="str">
        <f>IF(RIGHT(A128,1)="*","Y","N")</f>
        <v>N</v>
      </c>
    </row>
    <row r="129" spans="1:15" ht="15">
      <c r="A129" s="38" t="s">
        <v>56</v>
      </c>
      <c r="B129" s="38" t="s">
        <v>315</v>
      </c>
      <c r="C129" s="38" t="str">
        <f>B129</f>
        <v>ER21-2980-000</v>
      </c>
      <c r="D129" s="39" t="str">
        <f t="shared" si="23"/>
        <v>ER21-2980-000</v>
      </c>
      <c r="E129" s="39" t="str">
        <f t="shared" si="23"/>
        <v>ER21-2980-000</v>
      </c>
      <c r="F129" s="91" t="s">
        <v>238</v>
      </c>
      <c r="G129" s="38" t="str">
        <f>F129</f>
        <v>ER22-2986-000</v>
      </c>
      <c r="H129" s="50">
        <v>0</v>
      </c>
      <c r="I129" s="50">
        <f t="shared" si="30" ref="I129">H129</f>
        <v>0</v>
      </c>
      <c r="J129" s="57">
        <f t="shared" si="29"/>
        <v>0</v>
      </c>
      <c r="K129" s="57">
        <f t="shared" si="29"/>
        <v>0</v>
      </c>
      <c r="L129" s="50">
        <v>0</v>
      </c>
      <c r="M129" s="50">
        <f t="shared" si="31" ref="M129">L129</f>
        <v>0</v>
      </c>
      <c r="N129" s="38" t="s">
        <v>113</v>
      </c>
      <c r="O129" s="38" t="str">
        <f>IF(RIGHT(A129,1)="*","Y","N")</f>
        <v>N</v>
      </c>
    </row>
    <row r="130" spans="1:13" ht="15">
      <c r="A130" s="11" t="s">
        <v>12</v>
      </c>
      <c r="D130" s="39"/>
      <c r="H130" s="100">
        <f t="shared" si="32" ref="H130:M130">SUM(H125:H129)</f>
        <v>2706338.9078807058</v>
      </c>
      <c r="I130" s="58">
        <f t="shared" si="32"/>
        <v>2948943.0614640121</v>
      </c>
      <c r="J130" s="58">
        <f t="shared" si="32"/>
        <v>2948943.0614640121</v>
      </c>
      <c r="K130" s="58">
        <f t="shared" si="32"/>
        <v>2948943.0614640121</v>
      </c>
      <c r="L130" s="100">
        <f t="shared" si="32"/>
        <v>3106037.7087940578</v>
      </c>
      <c r="M130" s="58">
        <f t="shared" si="32"/>
        <v>3272495.544676492</v>
      </c>
    </row>
    <row r="131" spans="4:13" ht="15">
      <c r="D131" s="39"/>
      <c r="H131" s="20"/>
      <c r="I131" s="57"/>
      <c r="J131" s="57"/>
      <c r="K131" s="20"/>
      <c r="L131" s="20"/>
      <c r="M131" s="57"/>
    </row>
    <row r="132" spans="1:14" ht="15.75" thickBot="1">
      <c r="A132" s="11" t="s">
        <v>21</v>
      </c>
      <c r="D132" s="39"/>
      <c r="H132" s="101">
        <f t="shared" si="33" ref="H132:M132">H70+H122+H130</f>
        <v>15754775.728784401</v>
      </c>
      <c r="I132" s="60">
        <f t="shared" si="33"/>
        <v>14839818.914422266</v>
      </c>
      <c r="J132" s="60">
        <f t="shared" si="33"/>
        <v>15105926.487811348</v>
      </c>
      <c r="K132" s="101">
        <f t="shared" si="33"/>
        <v>15105926.487811348</v>
      </c>
      <c r="L132" s="101">
        <f t="shared" si="33"/>
        <v>15619059.689838821</v>
      </c>
      <c r="M132" s="60">
        <f t="shared" si="33"/>
        <v>16591934.385485906</v>
      </c>
      <c r="N132" s="13"/>
    </row>
    <row r="133" spans="8:13" ht="15.75" thickTop="1">
      <c r="H133" s="20"/>
      <c r="I133" s="50"/>
      <c r="J133" s="57"/>
      <c r="K133" s="57"/>
      <c r="L133" s="20"/>
      <c r="M133" s="50"/>
    </row>
    <row r="134" spans="8:12" ht="15">
      <c r="H134" s="20"/>
      <c r="I134" s="57"/>
      <c r="J134" s="57"/>
      <c r="K134" s="20"/>
      <c r="L134" s="57"/>
    </row>
    <row r="135" spans="8:12" ht="15">
      <c r="H135" s="40"/>
      <c r="I135" s="61"/>
      <c r="L135" s="61"/>
    </row>
    <row r="136" ht="15"/>
    <row r="137" spans="12:13" ht="15">
      <c r="L137" s="57"/>
      <c r="M137" s="20"/>
    </row>
    <row r="138" ht="15">
      <c r="A138" s="38" t="s">
        <v>29</v>
      </c>
    </row>
    <row r="139" ht="15">
      <c r="A139" s="38" t="s">
        <v>286</v>
      </c>
    </row>
    <row r="140" ht="15">
      <c r="A140" s="38" t="s">
        <v>287</v>
      </c>
    </row>
    <row r="141" ht="15">
      <c r="A141" s="38" t="s">
        <v>288</v>
      </c>
    </row>
    <row r="142" ht="15">
      <c r="A142" s="38" t="s">
        <v>289</v>
      </c>
    </row>
    <row r="143" ht="15">
      <c r="A143" s="38" t="s">
        <v>201</v>
      </c>
    </row>
    <row r="144" ht="15">
      <c r="A144" s="38" t="s">
        <v>202</v>
      </c>
    </row>
  </sheetData>
  <mergeCells count="2">
    <mergeCell ref="B7:G7"/>
    <mergeCell ref="H7:M7"/>
  </mergeCells>
  <pageMargins left="0.7" right="0.7" top="0.75" bottom="0.75" header="0.3" footer="0.3"/>
  <pageSetup orientation="landscape" scale="25" r:id="rId1"/>
  <headerFooter>
    <oddFooter>&amp;C&amp;1#&amp;"Calibri"&amp;10&amp;K000000Internal</oddFooter>
  </headerFooter>
  <ignoredErrors>
    <ignoredError sqref="H10:I10 H17:K17 J14:K14 I19:K19 J18:K18 I63:M63 H61 J61:K61 H25:K25 J21:K21 J22:K22 J23:K23 H33:L33 J28:K28 J29:K29 J30:K30 J31:K31 H69:M72 H65 J65:K65 H66 J66:K66 H48:M48 J39:K39 H36:M36 J35:K35 H64 J64:M64 I20:K20 I15:M15 H108:M110 J106:K106 J107:K107 H119 H112 J112:K112 H113 J113:K113 H114 J114:K114 M14 M18 M20 M35 M39 H57:K57 H53:K53 M53 M61 M22 M23 J24:K24 M24 M65 M66 I60:K60 I58 K58 H67:I67 K67 H68:I68 K68:M68 H88:K88 I83 K83 H100:K100 I97 K97 I98 K98 H105:M105 I104 K104 H121:M124 H120:I120 K120 I9:K9 H13:L13 I11:K11 I12:M12 I16:K16 J27:K27 I26:K26 I32:M32 I34:K34 I38:K38 I37:K37 I40:K40 I41:K41 I42:K42 I43:K43 J44:K44 I45:K45 J46:K46 I47:K47 H50:I50 I49:K49 I52:K52 I51:K51 J54:K54 I55:K55 I59:M59 I62:M62 H75:K75 J73:K73 I74:K74 I82:K82 J76:K76 I77:M77 I78:K78 I79:K79 I80:K80 I81:K81 I84:K84 I85:K85 I86:K86 I87:K87 I96:K96 I89:K89 I90:M90 I91:K91 I92:K92 I93:K93 J94:K94 J95:K95 I99:K99 H103:M103 I101:L101 I102:K102 J111:K111 H130:M132 J125:K125 J126:K126 J127:K127 J128:K128 I129:K129 K10 K50 M9 M11 M16 M17 M19 M21 M25 M26 M27 M28 M29 M30 M31 M34 M37 M38 M40 M41 M42 M43 M44 M45 M46 M47 M49 M51 M52 M55 H56:K56 M56 M57 M58 M60 M67 M73 M74 M75 M76 M78 M79 M80 M81 M82 M83 M84 M85 M86 M87 M88 M89 M91 M92 M93 M94 M95 M96 M97 M98 M99 M100 M102 M104 M106 M107 M111 M112 M113 M114 H115:K115 M115 H116 M116 H117 M117 H118 M118 M120 M125 M127 M128 M129 M10 M50 J116:K116 J117:K117 J118:K118 J119:M11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F7DA5-8F2A-447A-9B23-06CD6D8B0E1D}">
  <sheetPr codeName="Sheet2"/>
  <dimension ref="A2:W168"/>
  <sheetViews>
    <sheetView showGridLines="0" zoomScale="55" zoomScaleNormal="55" workbookViewId="0" topLeftCell="A64">
      <selection pane="topLeft" activeCell="C122" sqref="C122"/>
    </sheetView>
  </sheetViews>
  <sheetFormatPr defaultColWidth="9.140625" defaultRowHeight="15"/>
  <cols>
    <col min="1" max="1" width="51.4285714285714" style="38" customWidth="1"/>
    <col min="2" max="2" width="17.4285714285714" style="38" customWidth="1"/>
    <col min="3" max="3" width="46.8571428571429" style="38" customWidth="1"/>
    <col min="4" max="4" width="14.8571428571429" style="6" customWidth="1"/>
    <col min="5" max="5" width="23" style="38" customWidth="1"/>
    <col min="6" max="6" width="15.7142857142857" style="38" customWidth="1"/>
    <col min="7" max="7" width="15.7142857142857" style="38" bestFit="1" customWidth="1"/>
    <col min="8" max="9" width="15.4285714285714" style="38" bestFit="1" customWidth="1"/>
    <col min="10" max="10" width="15.4285714285714" style="13" customWidth="1"/>
    <col min="11" max="11" width="15" style="38" bestFit="1" customWidth="1"/>
    <col min="12" max="12" width="13.8571428571429" style="38" customWidth="1"/>
    <col min="13" max="13" width="13.7142857142857" style="38" bestFit="1" customWidth="1"/>
    <col min="14" max="14" width="13" style="38" bestFit="1" customWidth="1"/>
    <col min="15" max="15" width="10.4285714285714" style="38" customWidth="1"/>
    <col min="16" max="16" width="9.14285714285714" style="38"/>
    <col min="17" max="17" width="22.1428571428571" style="38" bestFit="1" customWidth="1"/>
    <col min="18" max="18" width="17.2857142857143" style="38" customWidth="1"/>
    <col min="19" max="19" width="18.8571428571429" style="38" bestFit="1" customWidth="1"/>
    <col min="20" max="20" width="14.7142857142857" style="38" customWidth="1"/>
    <col min="21" max="21" width="13.8571428571429" style="38" customWidth="1"/>
    <col min="22" max="22" width="13.7142857142857" style="38" customWidth="1"/>
    <col min="23" max="23" width="31.8571428571429" style="38" customWidth="1"/>
    <col min="24" max="24" width="15.4285714285714" style="38" customWidth="1"/>
    <col min="25" max="16384" width="9.14285714285714" style="38"/>
  </cols>
  <sheetData>
    <row r="2" spans="1:2" ht="15">
      <c r="A2" s="38" t="str">
        <f>'Authorized Rev Req'!A2</f>
        <v>Annual Period 2023</v>
      </c>
      <c r="B2" s="10"/>
    </row>
    <row r="3" spans="1:2" ht="15">
      <c r="A3" s="38" t="str">
        <f>'Authorized Rev Req'!A3</f>
        <v>Reporting Date: June 1, 2023</v>
      </c>
      <c r="B3" s="10"/>
    </row>
    <row r="4" spans="2:3" ht="15">
      <c r="B4" s="10"/>
      <c r="C4" s="39"/>
    </row>
    <row r="5" spans="1:6" ht="15">
      <c r="A5" s="11" t="s">
        <v>26</v>
      </c>
      <c r="B5" s="46">
        <f>'Authorized Rev Req'!M132</f>
        <v>16591934.385485906</v>
      </c>
      <c r="F5" s="37"/>
    </row>
    <row r="6" spans="1:6" ht="15">
      <c r="A6" s="11" t="s">
        <v>118</v>
      </c>
      <c r="B6" s="46" t="str">
        <f>'Authorized Rev Req'!M5</f>
        <v>March 1</v>
      </c>
      <c r="F6" s="37"/>
    </row>
    <row r="7" spans="1:10" ht="32.25" customHeight="1">
      <c r="A7" s="109" t="s">
        <v>24</v>
      </c>
      <c r="B7" s="109"/>
      <c r="C7" s="109"/>
      <c r="D7" s="109"/>
      <c r="E7" s="109"/>
      <c r="F7" s="109"/>
      <c r="G7" s="109"/>
      <c r="H7" s="109"/>
      <c r="I7" s="109"/>
      <c r="J7" s="109"/>
    </row>
    <row r="8" spans="1:18" ht="71.25" customHeight="1">
      <c r="A8" s="12" t="s">
        <v>1</v>
      </c>
      <c r="B8" s="12" t="s">
        <v>0</v>
      </c>
      <c r="C8" s="1" t="s">
        <v>5</v>
      </c>
      <c r="D8" s="56" t="s">
        <v>196</v>
      </c>
      <c r="E8" s="1" t="s">
        <v>2</v>
      </c>
      <c r="F8" s="110"/>
      <c r="G8" s="110"/>
      <c r="H8" s="110"/>
      <c r="I8" s="110"/>
      <c r="J8" s="1" t="s">
        <v>27</v>
      </c>
      <c r="Q8" s="18" t="s">
        <v>123</v>
      </c>
      <c r="R8" s="18"/>
    </row>
    <row r="9" spans="1:21" ht="15">
      <c r="A9" s="11" t="s">
        <v>3</v>
      </c>
      <c r="F9" s="38">
        <v>2023</v>
      </c>
      <c r="G9" s="38">
        <v>2024</v>
      </c>
      <c r="H9" s="38">
        <v>2025</v>
      </c>
      <c r="I9" s="38">
        <v>2026</v>
      </c>
      <c r="R9" s="15">
        <f>F9</f>
        <v>2023</v>
      </c>
      <c r="S9" s="15">
        <f t="shared" si="0" ref="S9:U9">G9</f>
        <v>2024</v>
      </c>
      <c r="T9" s="15">
        <f t="shared" si="0"/>
        <v>2025</v>
      </c>
      <c r="U9" s="15">
        <f t="shared" si="0"/>
        <v>2026</v>
      </c>
    </row>
    <row r="10" spans="1:23" ht="15">
      <c r="A10" s="2" t="s">
        <v>115</v>
      </c>
      <c r="C10" s="62" t="str">
        <f>'Authorized Rev Req'!G9</f>
        <v>D.20-12-005, AL 6389-E</v>
      </c>
      <c r="D10" s="62">
        <f>'Authorized Rev Req'!M9</f>
        <v>4813601.9420430874</v>
      </c>
      <c r="E10" s="38" t="s">
        <v>6</v>
      </c>
      <c r="F10" s="41">
        <f>D10</f>
        <v>4813601.9420430874</v>
      </c>
      <c r="G10" s="41">
        <f t="shared" si="1" ref="G10:I12">F10</f>
        <v>4813601.9420430874</v>
      </c>
      <c r="H10" s="41">
        <f t="shared" si="1"/>
        <v>4813601.9420430874</v>
      </c>
      <c r="I10" s="41">
        <f t="shared" si="1"/>
        <v>4813601.9420430874</v>
      </c>
      <c r="J10" s="13" t="s">
        <v>107</v>
      </c>
      <c r="K10" s="26"/>
      <c r="Q10" s="38" t="s">
        <v>4</v>
      </c>
      <c r="R10" s="41">
        <f>SUMIF($E$10:$E$115,$Q10,F$10:F$115)</f>
        <v>4548529.9373542331</v>
      </c>
      <c r="S10" s="41">
        <f>SUMIF($E$10:$E$115,$Q10,G$10:G$115)</f>
        <v>4015010.6731874496</v>
      </c>
      <c r="T10" s="41">
        <f>SUMIF($E$10:$E$115,$Q10,H$10:H$115)</f>
        <v>4015010.6731874496</v>
      </c>
      <c r="U10" s="41">
        <f>SUMIF($E$10:$E$115,$Q10,I$10:I$115)</f>
        <v>4015010.6731874496</v>
      </c>
      <c r="W10" s="41"/>
    </row>
    <row r="11" spans="1:23" ht="15">
      <c r="A11" s="2" t="s">
        <v>189</v>
      </c>
      <c r="C11" s="62" t="str">
        <f>'Authorized Rev Req'!G10</f>
        <v>D.20-12-005, AL 6389-E</v>
      </c>
      <c r="D11" s="62">
        <f>'Authorized Rev Req'!M10</f>
        <v>473620.75358106912</v>
      </c>
      <c r="E11" s="38" t="s">
        <v>186</v>
      </c>
      <c r="F11" s="41">
        <f>D11</f>
        <v>473620.75358106912</v>
      </c>
      <c r="G11" s="41">
        <f t="shared" si="1"/>
        <v>473620.75358106912</v>
      </c>
      <c r="H11" s="41">
        <f t="shared" si="1"/>
        <v>473620.75358106912</v>
      </c>
      <c r="I11" s="41">
        <f t="shared" si="1"/>
        <v>473620.75358106912</v>
      </c>
      <c r="J11" s="13" t="s">
        <v>107</v>
      </c>
      <c r="K11" s="26"/>
      <c r="R11" s="41"/>
      <c r="S11" s="41"/>
      <c r="T11" s="41"/>
      <c r="U11" s="41"/>
      <c r="W11" s="41"/>
    </row>
    <row r="12" spans="1:21" ht="15">
      <c r="A12" s="2" t="s">
        <v>115</v>
      </c>
      <c r="C12" s="62" t="str">
        <f>'Authorized Rev Req'!G14</f>
        <v>D.20-12-005, AL 6389-E</v>
      </c>
      <c r="D12" s="62">
        <f>'Authorized Rev Req'!M14</f>
        <v>2286604.1989959814</v>
      </c>
      <c r="E12" s="38" t="s">
        <v>128</v>
      </c>
      <c r="F12" s="41">
        <f t="shared" si="2" ref="F12:F13">D12</f>
        <v>2286604.1989959814</v>
      </c>
      <c r="G12" s="41">
        <f t="shared" si="1"/>
        <v>2286604.1989959814</v>
      </c>
      <c r="H12" s="41">
        <f t="shared" si="1"/>
        <v>2286604.1989959814</v>
      </c>
      <c r="I12" s="41">
        <f t="shared" si="1"/>
        <v>2286604.1989959814</v>
      </c>
      <c r="J12" s="13" t="s">
        <v>107</v>
      </c>
      <c r="K12" s="26"/>
      <c r="Q12" s="36" t="s">
        <v>14</v>
      </c>
      <c r="R12" s="41">
        <f t="shared" si="3" ref="R12:R24">SUMIF($E$10:$E$115,$Q12,F$10:F$115)</f>
        <v>206716.73071733187</v>
      </c>
      <c r="S12" s="41">
        <f t="shared" si="4" ref="S12:S24">SUMIF($E$10:$E$115,$Q12,G$10:G$115)</f>
        <v>188334.66086824812</v>
      </c>
      <c r="T12" s="41">
        <f t="shared" si="5" ref="T12:T24">SUMIF($E$10:$E$115,$Q12,H$10:H$115)</f>
        <v>188334.66086824812</v>
      </c>
      <c r="U12" s="41">
        <f t="shared" si="6" ref="U12:U24">SUMIF($E$10:$E$115,$Q12,I$10:I$115)</f>
        <v>188334.66086824812</v>
      </c>
    </row>
    <row r="13" spans="1:21" ht="15">
      <c r="A13" s="2" t="s">
        <v>210</v>
      </c>
      <c r="C13" s="62" t="str">
        <f>'Authorized Rev Req'!G13</f>
        <v>D.23-01-005</v>
      </c>
      <c r="D13" s="62">
        <f>'Authorized Rev Req'!M13</f>
        <v>404324.39999999997</v>
      </c>
      <c r="E13" s="38" t="s">
        <v>6</v>
      </c>
      <c r="F13" s="41">
        <f t="shared" si="2"/>
        <v>404324.39999999997</v>
      </c>
      <c r="G13" s="37"/>
      <c r="H13" s="37"/>
      <c r="J13" s="13" t="s">
        <v>106</v>
      </c>
      <c r="K13" s="26"/>
      <c r="Q13" s="38" t="s">
        <v>6</v>
      </c>
      <c r="R13" s="41">
        <f t="shared" si="3"/>
        <v>6384407.5524413995</v>
      </c>
      <c r="S13" s="41">
        <f t="shared" si="4"/>
        <v>4930291.8202440441</v>
      </c>
      <c r="T13" s="41">
        <f t="shared" si="5"/>
        <v>4879408.772168804</v>
      </c>
      <c r="U13" s="41">
        <f t="shared" si="6"/>
        <v>4894278.988168804</v>
      </c>
    </row>
    <row r="14" spans="1:21" ht="15">
      <c r="A14" s="2" t="s">
        <v>30</v>
      </c>
      <c r="C14" s="62" t="str">
        <f>'Authorized Rev Req'!G16</f>
        <v>AL 6492-E-B</v>
      </c>
      <c r="D14" s="62">
        <f>'Authorized Rev Req'!M16</f>
        <v>54524.929300000003</v>
      </c>
      <c r="E14" s="38" t="s">
        <v>6</v>
      </c>
      <c r="F14" s="41">
        <f t="shared" si="7" ref="F14:F19">D14</f>
        <v>54524.929300000003</v>
      </c>
      <c r="G14" s="41">
        <f t="shared" si="8" ref="G14:I19">F14</f>
        <v>54524.929300000003</v>
      </c>
      <c r="H14" s="41">
        <f t="shared" si="8"/>
        <v>54524.929300000003</v>
      </c>
      <c r="I14" s="41">
        <f t="shared" si="8"/>
        <v>54524.929300000003</v>
      </c>
      <c r="J14" s="13" t="s">
        <v>107</v>
      </c>
      <c r="K14" s="26"/>
      <c r="Q14" s="38" t="s">
        <v>110</v>
      </c>
      <c r="R14" s="41">
        <f t="shared" si="3"/>
        <v>-491405.31559989386</v>
      </c>
      <c r="S14" s="41">
        <f t="shared" si="4"/>
        <v>-491405.31559989386</v>
      </c>
      <c r="T14" s="41">
        <f t="shared" si="5"/>
        <v>-491405.31559989386</v>
      </c>
      <c r="U14" s="41">
        <f t="shared" si="6"/>
        <v>-491405.31559989386</v>
      </c>
    </row>
    <row r="15" spans="1:21" ht="15">
      <c r="A15" s="2" t="s">
        <v>30</v>
      </c>
      <c r="C15" s="62" t="str">
        <f>'Authorized Rev Req'!G18</f>
        <v>AL 6492-E-B</v>
      </c>
      <c r="D15" s="62">
        <f>'Authorized Rev Req'!M18</f>
        <v>35519.599200000004</v>
      </c>
      <c r="E15" s="38" t="s">
        <v>128</v>
      </c>
      <c r="F15" s="41">
        <f t="shared" si="7"/>
        <v>35519.599200000004</v>
      </c>
      <c r="G15" s="41">
        <f t="shared" si="8"/>
        <v>35519.599200000004</v>
      </c>
      <c r="H15" s="41">
        <f t="shared" si="8"/>
        <v>35519.599200000004</v>
      </c>
      <c r="I15" s="41">
        <f t="shared" si="8"/>
        <v>35519.599200000004</v>
      </c>
      <c r="J15" s="13" t="s">
        <v>107</v>
      </c>
      <c r="K15" s="26"/>
      <c r="Q15" s="38" t="s">
        <v>32</v>
      </c>
      <c r="R15" s="41">
        <f t="shared" si="3"/>
        <v>23201.346266335462</v>
      </c>
      <c r="S15" s="41">
        <f t="shared" si="4"/>
        <v>27165.214316312926</v>
      </c>
      <c r="T15" s="41">
        <f t="shared" si="5"/>
        <v>27165.214316312926</v>
      </c>
      <c r="U15" s="41">
        <f t="shared" si="6"/>
        <v>27165.214316312926</v>
      </c>
    </row>
    <row r="16" spans="1:21" ht="15">
      <c r="A16" s="4" t="s">
        <v>36</v>
      </c>
      <c r="C16" s="62" t="str">
        <f>'Authorized Rev Req'!G19</f>
        <v>D. 17-05-013</v>
      </c>
      <c r="D16" s="62">
        <f>'Authorized Rev Req'!M19</f>
        <v>-5740.0000000000009</v>
      </c>
      <c r="E16" s="38" t="s">
        <v>16</v>
      </c>
      <c r="F16" s="41">
        <f t="shared" si="7"/>
        <v>-5740.0000000000009</v>
      </c>
      <c r="G16" s="41">
        <f t="shared" si="8"/>
        <v>-5740.0000000000009</v>
      </c>
      <c r="H16" s="41">
        <f t="shared" si="8"/>
        <v>-5740.0000000000009</v>
      </c>
      <c r="I16" s="41">
        <f t="shared" si="8"/>
        <v>-5740.0000000000009</v>
      </c>
      <c r="J16" s="13" t="s">
        <v>107</v>
      </c>
      <c r="K16" s="26"/>
      <c r="Q16" s="38" t="s">
        <v>16</v>
      </c>
      <c r="R16" s="41">
        <f t="shared" si="3"/>
        <v>111448.8260379025</v>
      </c>
      <c r="S16" s="41">
        <f t="shared" si="4"/>
        <v>118527.511015</v>
      </c>
      <c r="T16" s="41">
        <f t="shared" si="5"/>
        <v>118527.511015</v>
      </c>
      <c r="U16" s="41">
        <f t="shared" si="6"/>
        <v>106760</v>
      </c>
    </row>
    <row r="17" spans="1:21" ht="15">
      <c r="A17" s="4" t="s">
        <v>36</v>
      </c>
      <c r="C17" s="62" t="str">
        <f>'Authorized Rev Req'!G20</f>
        <v>D. 17-05-013</v>
      </c>
      <c r="D17" s="62">
        <f>'Authorized Rev Req'!M20</f>
        <v>-14760</v>
      </c>
      <c r="E17" s="38" t="s">
        <v>128</v>
      </c>
      <c r="F17" s="41">
        <f t="shared" si="7"/>
        <v>-14760</v>
      </c>
      <c r="G17" s="41">
        <f t="shared" si="8"/>
        <v>-14760</v>
      </c>
      <c r="H17" s="41">
        <f t="shared" si="8"/>
        <v>-14760</v>
      </c>
      <c r="I17" s="41">
        <f t="shared" si="8"/>
        <v>-14760</v>
      </c>
      <c r="J17" s="13" t="s">
        <v>107</v>
      </c>
      <c r="K17" s="26"/>
      <c r="Q17" s="38" t="s">
        <v>15</v>
      </c>
      <c r="R17" s="41">
        <f t="shared" si="3"/>
        <v>821965.27524729189</v>
      </c>
      <c r="S17" s="41">
        <f t="shared" si="4"/>
        <v>496922.99237248598</v>
      </c>
      <c r="T17" s="41">
        <f t="shared" si="5"/>
        <v>496622.99237248598</v>
      </c>
      <c r="U17" s="41">
        <f t="shared" si="6"/>
        <v>477810.92078248598</v>
      </c>
    </row>
    <row r="18" spans="1:21" ht="15">
      <c r="A18" s="38" t="s">
        <v>59</v>
      </c>
      <c r="C18" s="62" t="str">
        <f>'Authorized Rev Req'!G21</f>
        <v>D.22-12-044</v>
      </c>
      <c r="D18" s="62">
        <f>'Authorized Rev Req'!M21</f>
        <v>4012293.0886706826</v>
      </c>
      <c r="E18" s="38" t="s">
        <v>4</v>
      </c>
      <c r="F18" s="41">
        <f t="shared" si="7"/>
        <v>4012293.0886706826</v>
      </c>
      <c r="G18" s="41">
        <f t="shared" si="8"/>
        <v>4012293.0886706826</v>
      </c>
      <c r="H18" s="41">
        <f t="shared" si="8"/>
        <v>4012293.0886706826</v>
      </c>
      <c r="I18" s="41">
        <f t="shared" si="8"/>
        <v>4012293.0886706826</v>
      </c>
      <c r="J18" s="13" t="s">
        <v>107</v>
      </c>
      <c r="K18" s="26"/>
      <c r="Q18" s="38" t="s">
        <v>17</v>
      </c>
      <c r="R18" s="41">
        <f t="shared" si="3"/>
        <v>378335.58635205327</v>
      </c>
      <c r="S18" s="41">
        <f t="shared" si="4"/>
        <v>378335.58635205327</v>
      </c>
      <c r="T18" s="41">
        <f t="shared" si="5"/>
        <v>378335.58635205327</v>
      </c>
      <c r="U18" s="41">
        <f t="shared" si="6"/>
        <v>378335.58635205327</v>
      </c>
    </row>
    <row r="19" spans="1:21" ht="15">
      <c r="A19" s="38" t="s">
        <v>59</v>
      </c>
      <c r="C19" s="62" t="str">
        <f>'Authorized Rev Req'!G22</f>
        <v>D.22-12-044</v>
      </c>
      <c r="D19" s="62">
        <f>'Authorized Rev Req'!M22</f>
        <v>-2229130.6403101501</v>
      </c>
      <c r="E19" s="38" t="s">
        <v>128</v>
      </c>
      <c r="F19" s="41">
        <f t="shared" si="7"/>
        <v>-2229130.6403101501</v>
      </c>
      <c r="G19" s="41">
        <f t="shared" si="8"/>
        <v>-2229130.6403101501</v>
      </c>
      <c r="H19" s="41">
        <f t="shared" si="8"/>
        <v>-2229130.6403101501</v>
      </c>
      <c r="I19" s="41">
        <f t="shared" si="8"/>
        <v>-2229130.6403101501</v>
      </c>
      <c r="J19" s="13" t="s">
        <v>107</v>
      </c>
      <c r="K19" s="26"/>
      <c r="Q19" s="36" t="s">
        <v>108</v>
      </c>
      <c r="R19" s="41">
        <f t="shared" si="3"/>
        <v>-56973.321812328577</v>
      </c>
      <c r="S19" s="41">
        <f t="shared" si="4"/>
        <v>0</v>
      </c>
      <c r="T19" s="41">
        <f t="shared" si="5"/>
        <v>0</v>
      </c>
      <c r="U19" s="41">
        <f t="shared" si="6"/>
        <v>0</v>
      </c>
    </row>
    <row r="20" spans="1:21" ht="15">
      <c r="A20" s="38" t="s">
        <v>32</v>
      </c>
      <c r="C20" s="62" t="str">
        <f>'Authorized Rev Req'!G28</f>
        <v>D.22-12-044</v>
      </c>
      <c r="D20" s="62">
        <f>'Authorized Rev Req'!M28</f>
        <v>27165.214316312926</v>
      </c>
      <c r="E20" s="38" t="s">
        <v>32</v>
      </c>
      <c r="F20" s="41">
        <f t="shared" si="9" ref="F20">D20</f>
        <v>27165.214316312926</v>
      </c>
      <c r="G20" s="41">
        <f t="shared" si="10" ref="G20:I24">F20</f>
        <v>27165.214316312926</v>
      </c>
      <c r="H20" s="41">
        <f t="shared" si="10"/>
        <v>27165.214316312926</v>
      </c>
      <c r="I20" s="41">
        <f t="shared" si="10"/>
        <v>27165.214316312926</v>
      </c>
      <c r="J20" s="13" t="s">
        <v>107</v>
      </c>
      <c r="K20" s="26"/>
      <c r="Q20" s="38" t="s">
        <v>11</v>
      </c>
      <c r="R20" s="41">
        <f t="shared" si="3"/>
        <v>3183965.255121164</v>
      </c>
      <c r="S20" s="41">
        <f t="shared" si="4"/>
        <v>3183965.255121164</v>
      </c>
      <c r="T20" s="41">
        <f t="shared" si="5"/>
        <v>3183965.255121164</v>
      </c>
      <c r="U20" s="41">
        <f t="shared" si="6"/>
        <v>3183965.255121164</v>
      </c>
    </row>
    <row r="21" spans="1:21" ht="15">
      <c r="A21" s="38" t="s">
        <v>79</v>
      </c>
      <c r="C21" s="62" t="str">
        <f>'Authorized Rev Req'!G30</f>
        <v>D.22-12-044</v>
      </c>
      <c r="D21" s="62">
        <f>'Authorized Rev Req'!M30</f>
        <v>188334.66086824812</v>
      </c>
      <c r="E21" s="38" t="s">
        <v>14</v>
      </c>
      <c r="F21" s="41">
        <f t="shared" si="11" ref="F21">D21</f>
        <v>188334.66086824812</v>
      </c>
      <c r="G21" s="41">
        <f t="shared" si="10"/>
        <v>188334.66086824812</v>
      </c>
      <c r="H21" s="41">
        <f t="shared" si="10"/>
        <v>188334.66086824812</v>
      </c>
      <c r="I21" s="41">
        <f t="shared" si="10"/>
        <v>188334.66086824812</v>
      </c>
      <c r="J21" s="13" t="s">
        <v>107</v>
      </c>
      <c r="K21" s="26"/>
      <c r="Q21" s="5" t="s">
        <v>113</v>
      </c>
      <c r="R21" s="41">
        <f t="shared" si="3"/>
        <v>88530.289555328272</v>
      </c>
      <c r="S21" s="41">
        <f t="shared" si="4"/>
        <v>88530.289555328272</v>
      </c>
      <c r="T21" s="41">
        <f t="shared" si="5"/>
        <v>88530.289555328272</v>
      </c>
      <c r="U21" s="41">
        <f t="shared" si="6"/>
        <v>88530.289555328272</v>
      </c>
    </row>
    <row r="22" spans="1:21" ht="15">
      <c r="A22" s="38" t="s">
        <v>35</v>
      </c>
      <c r="C22" s="62" t="str">
        <f>'Authorized Rev Req'!G40</f>
        <v>D.21-09-003</v>
      </c>
      <c r="D22" s="62">
        <f>'Authorized Rev Req'!M40</f>
        <v>112500</v>
      </c>
      <c r="E22" s="38" t="s">
        <v>16</v>
      </c>
      <c r="F22" s="41">
        <f t="shared" si="12" ref="F22:F28">D22</f>
        <v>112500</v>
      </c>
      <c r="G22" s="41">
        <f t="shared" si="10"/>
        <v>112500</v>
      </c>
      <c r="H22" s="41">
        <f t="shared" si="10"/>
        <v>112500</v>
      </c>
      <c r="I22" s="41">
        <f t="shared" si="10"/>
        <v>112500</v>
      </c>
      <c r="J22" s="13" t="s">
        <v>107</v>
      </c>
      <c r="K22" s="26"/>
      <c r="Q22" s="5" t="s">
        <v>128</v>
      </c>
      <c r="R22" s="41">
        <f t="shared" si="3"/>
        <v>158727.81278361095</v>
      </c>
      <c r="S22" s="41">
        <f t="shared" si="4"/>
        <v>120410.31204007659</v>
      </c>
      <c r="T22" s="41">
        <f t="shared" si="5"/>
        <v>92987.749691463789</v>
      </c>
      <c r="U22" s="41">
        <f t="shared" si="6"/>
        <v>39795.82291146378</v>
      </c>
    </row>
    <row r="23" spans="1:21" ht="15">
      <c r="A23" s="38" t="s">
        <v>34</v>
      </c>
      <c r="C23" s="62" t="str">
        <f>'Authorized Rev Req'!G38</f>
        <v>D.18-01-022</v>
      </c>
      <c r="D23" s="62">
        <f>'Authorized Rev Req'!M38</f>
        <v>11767.511015</v>
      </c>
      <c r="E23" s="38" t="s">
        <v>16</v>
      </c>
      <c r="F23" s="41">
        <f t="shared" si="12"/>
        <v>11767.511015</v>
      </c>
      <c r="G23" s="41">
        <f t="shared" si="10"/>
        <v>11767.511015</v>
      </c>
      <c r="H23" s="41">
        <f t="shared" si="10"/>
        <v>11767.511015</v>
      </c>
      <c r="I23" s="41"/>
      <c r="J23" s="13" t="s">
        <v>107</v>
      </c>
      <c r="K23" s="26"/>
      <c r="Q23" s="5" t="s">
        <v>164</v>
      </c>
      <c r="R23" s="41">
        <f t="shared" si="3"/>
        <v>148808.70483383685</v>
      </c>
      <c r="S23" s="41">
        <f t="shared" si="4"/>
        <v>148808.70483383685</v>
      </c>
      <c r="T23" s="41">
        <f t="shared" si="5"/>
        <v>148808.70483383685</v>
      </c>
      <c r="U23" s="41">
        <f t="shared" si="6"/>
        <v>148808.70483383685</v>
      </c>
    </row>
    <row r="24" spans="1:21" ht="15">
      <c r="A24" s="38" t="s">
        <v>34</v>
      </c>
      <c r="C24" s="62" t="str">
        <f>'Authorized Rev Req'!G39</f>
        <v>D.18-01-022</v>
      </c>
      <c r="D24" s="62">
        <f>'Authorized Rev Req'!M39</f>
        <v>53191.926780000002</v>
      </c>
      <c r="E24" s="38" t="s">
        <v>128</v>
      </c>
      <c r="F24" s="41">
        <f t="shared" si="12"/>
        <v>53191.926780000002</v>
      </c>
      <c r="G24" s="41">
        <f t="shared" si="10"/>
        <v>53191.926780000002</v>
      </c>
      <c r="H24" s="41">
        <f t="shared" si="10"/>
        <v>53191.926780000002</v>
      </c>
      <c r="I24" s="41"/>
      <c r="J24" s="13" t="s">
        <v>107</v>
      </c>
      <c r="K24" s="26"/>
      <c r="Q24" s="5" t="s">
        <v>186</v>
      </c>
      <c r="R24" s="42">
        <f t="shared" si="3"/>
        <v>1168053.54956464</v>
      </c>
      <c r="S24" s="42">
        <f t="shared" si="4"/>
        <v>790713.15128356917</v>
      </c>
      <c r="T24" s="42">
        <f t="shared" si="5"/>
        <v>470864.75358106912</v>
      </c>
      <c r="U24" s="42">
        <f t="shared" si="6"/>
        <v>470864.75358106912</v>
      </c>
    </row>
    <row r="25" spans="1:22" ht="15">
      <c r="A25" s="5" t="s">
        <v>33</v>
      </c>
      <c r="C25" s="62" t="str">
        <f>'Authorized Rev Req'!G34</f>
        <v>D.22-12-031</v>
      </c>
      <c r="D25" s="62">
        <f>'Authorized Rev Req'!M34</f>
        <v>-95934.182818202826</v>
      </c>
      <c r="E25" s="38" t="s">
        <v>6</v>
      </c>
      <c r="F25" s="37">
        <f t="shared" si="12"/>
        <v>-95934.182818202826</v>
      </c>
      <c r="G25" s="41">
        <f t="shared" si="13" ref="G25:I28">F25</f>
        <v>-95934.182818202826</v>
      </c>
      <c r="H25" s="41">
        <f t="shared" si="13"/>
        <v>-95934.182818202826</v>
      </c>
      <c r="I25" s="41">
        <f t="shared" si="13"/>
        <v>-95934.182818202826</v>
      </c>
      <c r="J25" s="13" t="s">
        <v>107</v>
      </c>
      <c r="K25" s="26"/>
      <c r="P25" s="27"/>
      <c r="Q25" s="38" t="s">
        <v>111</v>
      </c>
      <c r="R25" s="20">
        <f>SUM(R10:R24)</f>
        <v>16674312.228862904</v>
      </c>
      <c r="S25" s="20">
        <f>SUM(S10:S24)</f>
        <v>13995610.855589675</v>
      </c>
      <c r="T25" s="20">
        <f>SUM(T10:T24)</f>
        <v>13597156.847463323</v>
      </c>
      <c r="U25" s="20">
        <f>SUM(U10:U24)</f>
        <v>13528255.554078322</v>
      </c>
      <c r="V25" s="37"/>
    </row>
    <row r="26" spans="1:11" ht="15">
      <c r="A26" s="5" t="s">
        <v>33</v>
      </c>
      <c r="C26" s="62" t="str">
        <f>'Authorized Rev Req'!G35</f>
        <v>D.22-12-031</v>
      </c>
      <c r="D26" s="62">
        <f>'Authorized Rev Req'!M35</f>
        <v>-17976.236224631528</v>
      </c>
      <c r="E26" s="38" t="s">
        <v>128</v>
      </c>
      <c r="F26" s="37">
        <f t="shared" si="12"/>
        <v>-17976.236224631528</v>
      </c>
      <c r="G26" s="41">
        <f t="shared" si="13"/>
        <v>-17976.236224631528</v>
      </c>
      <c r="H26" s="41">
        <f t="shared" si="13"/>
        <v>-17976.236224631528</v>
      </c>
      <c r="I26" s="41">
        <f t="shared" si="13"/>
        <v>-17976.236224631528</v>
      </c>
      <c r="J26" s="13" t="s">
        <v>107</v>
      </c>
      <c r="K26" s="26"/>
    </row>
    <row r="27" spans="1:21" ht="15">
      <c r="A27" s="38" t="s">
        <v>64</v>
      </c>
      <c r="C27" s="62" t="str">
        <f>'Authorized Rev Req'!G44</f>
        <v>D.21-12-006</v>
      </c>
      <c r="D27" s="62">
        <f>'Authorized Rev Req'!M44</f>
        <v>378335.58635205327</v>
      </c>
      <c r="E27" s="38" t="s">
        <v>17</v>
      </c>
      <c r="F27" s="37">
        <f t="shared" si="12"/>
        <v>378335.58635205327</v>
      </c>
      <c r="G27" s="41">
        <f t="shared" si="13"/>
        <v>378335.58635205327</v>
      </c>
      <c r="H27" s="41">
        <f t="shared" si="13"/>
        <v>378335.58635205327</v>
      </c>
      <c r="I27" s="41">
        <f t="shared" si="13"/>
        <v>378335.58635205327</v>
      </c>
      <c r="J27" s="13" t="s">
        <v>107</v>
      </c>
      <c r="K27" s="26"/>
      <c r="T27" s="37"/>
      <c r="U27" s="37"/>
    </row>
    <row r="28" spans="1:22" ht="15">
      <c r="A28" s="38" t="s">
        <v>52</v>
      </c>
      <c r="C28" s="62" t="str">
        <f>'Authorized Rev Req'!G46</f>
        <v>CPUC Code 6350-6354</v>
      </c>
      <c r="D28" s="62">
        <f>'Authorized Rev Req'!M46</f>
        <v>2717.5845167667985</v>
      </c>
      <c r="E28" s="38" t="s">
        <v>4</v>
      </c>
      <c r="F28" s="37">
        <f t="shared" si="12"/>
        <v>2717.5845167667985</v>
      </c>
      <c r="G28" s="41">
        <f t="shared" si="13"/>
        <v>2717.5845167667985</v>
      </c>
      <c r="H28" s="41">
        <f t="shared" si="13"/>
        <v>2717.5845167667985</v>
      </c>
      <c r="I28" s="41">
        <f t="shared" si="13"/>
        <v>2717.5845167667985</v>
      </c>
      <c r="J28" s="13" t="s">
        <v>107</v>
      </c>
      <c r="K28" s="26"/>
      <c r="R28" s="41"/>
      <c r="S28" s="40"/>
      <c r="V28" s="37"/>
    </row>
    <row r="29" spans="3:19" ht="15">
      <c r="C29" s="62"/>
      <c r="D29" s="62"/>
      <c r="F29" s="37"/>
      <c r="G29" s="41"/>
      <c r="H29" s="41"/>
      <c r="I29" s="41"/>
      <c r="J29" s="13" t="s">
        <v>107</v>
      </c>
      <c r="K29" s="26"/>
      <c r="S29" s="37"/>
    </row>
    <row r="30" spans="3:11" ht="15">
      <c r="C30" s="62"/>
      <c r="D30" s="62"/>
      <c r="F30" s="37"/>
      <c r="G30" s="41"/>
      <c r="H30" s="41"/>
      <c r="I30" s="41"/>
      <c r="J30" s="13" t="s">
        <v>107</v>
      </c>
      <c r="K30" s="26"/>
    </row>
    <row r="31" spans="1:11" ht="15">
      <c r="A31" s="38" t="s">
        <v>141</v>
      </c>
      <c r="C31" s="62" t="str">
        <f>'Authorized Rev Req'!G51</f>
        <v>D. 20-12-005, D.21-06-030, D.22-08-004</v>
      </c>
      <c r="D31" s="62">
        <f>'Authorized Rev Req'!M51</f>
        <v>423.70846385911574</v>
      </c>
      <c r="E31" s="38" t="s">
        <v>186</v>
      </c>
      <c r="F31" s="37">
        <f>D31</f>
        <v>423.70846385911574</v>
      </c>
      <c r="G31" s="41"/>
      <c r="H31" s="41"/>
      <c r="I31" s="41"/>
      <c r="J31" s="13" t="s">
        <v>107</v>
      </c>
      <c r="K31" s="26"/>
    </row>
    <row r="32" spans="3:11" ht="15">
      <c r="C32" s="62"/>
      <c r="D32" s="62"/>
      <c r="F32" s="37"/>
      <c r="G32" s="41"/>
      <c r="H32" s="41"/>
      <c r="I32" s="41"/>
      <c r="J32" s="13" t="s">
        <v>107</v>
      </c>
      <c r="K32" s="26"/>
    </row>
    <row r="33" spans="1:11" ht="15">
      <c r="A33" s="38" t="s">
        <v>172</v>
      </c>
      <c r="C33" s="62" t="str">
        <f>'Authorized Rev Req'!G49</f>
        <v>D. 20-12-005, AL 6661-E</v>
      </c>
      <c r="D33" s="62">
        <f>'Authorized Rev Req'!M49</f>
        <v>67866.093816424895</v>
      </c>
      <c r="E33" s="38" t="s">
        <v>6</v>
      </c>
      <c r="F33" s="37">
        <f>D33</f>
        <v>67866.093816424895</v>
      </c>
      <c r="G33" s="41"/>
      <c r="H33" s="41"/>
      <c r="I33" s="41"/>
      <c r="J33" s="13" t="s">
        <v>107</v>
      </c>
      <c r="K33" s="26"/>
    </row>
    <row r="34" spans="3:11" ht="15">
      <c r="C34" s="62"/>
      <c r="D34" s="62"/>
      <c r="F34" s="37"/>
      <c r="G34" s="41"/>
      <c r="H34" s="41"/>
      <c r="I34" s="41"/>
      <c r="J34" s="13" t="s">
        <v>107</v>
      </c>
      <c r="K34" s="26"/>
    </row>
    <row r="35" spans="1:11" ht="15">
      <c r="A35" s="38" t="s">
        <v>188</v>
      </c>
      <c r="C35" s="62" t="str">
        <f>'Authorized Rev Req'!G50</f>
        <v>D. 20-12-005, AL 6661-E</v>
      </c>
      <c r="D35" s="62">
        <f>'Authorized Rev Req'!M50</f>
        <v>70852.369709999999</v>
      </c>
      <c r="E35" s="38" t="s">
        <v>186</v>
      </c>
      <c r="F35" s="37">
        <f>D35</f>
        <v>70852.369709999999</v>
      </c>
      <c r="G35" s="37"/>
      <c r="H35" s="41"/>
      <c r="I35" s="41"/>
      <c r="J35" s="13" t="s">
        <v>107</v>
      </c>
      <c r="K35" s="26"/>
    </row>
    <row r="36" spans="1:11" ht="15">
      <c r="A36" s="38" t="s">
        <v>142</v>
      </c>
      <c r="C36" s="62" t="str">
        <f>'Authorized Rev Req'!G52</f>
        <v>AL 6513-E</v>
      </c>
      <c r="D36" s="62">
        <f>'Authorized Rev Req'!M52</f>
        <v>130447.42</v>
      </c>
      <c r="E36" s="38" t="s">
        <v>6</v>
      </c>
      <c r="F36" s="37">
        <f t="shared" si="14" ref="F36:I57">D36</f>
        <v>130447.42</v>
      </c>
      <c r="G36" s="41"/>
      <c r="H36" s="41"/>
      <c r="I36" s="41"/>
      <c r="J36" s="13" t="s">
        <v>107</v>
      </c>
      <c r="K36" s="26"/>
    </row>
    <row r="37" spans="1:11" ht="15">
      <c r="A37" s="38" t="s">
        <v>142</v>
      </c>
      <c r="C37" s="62" t="str">
        <f>'Authorized Rev Req'!G53</f>
        <v>AL 6513-E</v>
      </c>
      <c r="D37" s="62">
        <f>'Authorized Rev Req'!M53</f>
        <v>1898</v>
      </c>
      <c r="E37" s="38" t="s">
        <v>128</v>
      </c>
      <c r="F37" s="37">
        <f t="shared" si="15" ref="F37">D37</f>
        <v>1898</v>
      </c>
      <c r="G37" s="41"/>
      <c r="H37" s="41"/>
      <c r="I37" s="41"/>
      <c r="J37" s="13" t="s">
        <v>107</v>
      </c>
      <c r="K37" s="26"/>
    </row>
    <row r="38" spans="1:11" ht="15">
      <c r="A38" s="38" t="s">
        <v>191</v>
      </c>
      <c r="C38" s="62" t="str">
        <f>'Authorized Rev Req'!G54</f>
        <v>D.21-06-030, D.21-05-015, AL 6819-E</v>
      </c>
      <c r="D38" s="62">
        <f>'Authorized Rev Req'!M54</f>
        <v>22864.154221958364</v>
      </c>
      <c r="E38" s="38" t="s">
        <v>164</v>
      </c>
      <c r="F38" s="37">
        <f t="shared" si="14"/>
        <v>22864.154221958364</v>
      </c>
      <c r="G38" s="45">
        <f>F38</f>
        <v>22864.154221958364</v>
      </c>
      <c r="H38" s="45">
        <f>G38</f>
        <v>22864.154221958364</v>
      </c>
      <c r="I38" s="45">
        <f>H38</f>
        <v>22864.154221958364</v>
      </c>
      <c r="J38" s="13" t="s">
        <v>107</v>
      </c>
      <c r="K38" s="26"/>
    </row>
    <row r="39" spans="1:11" ht="15">
      <c r="A39" s="38" t="s">
        <v>191</v>
      </c>
      <c r="C39" s="62" t="str">
        <f>'Authorized Rev Req'!G55</f>
        <v>D.21-06-030, D.21-05-015, AL 6819-E</v>
      </c>
      <c r="D39" s="62">
        <f>'Authorized Rev Req'!M55</f>
        <v>-3565.7570998199994</v>
      </c>
      <c r="E39" s="38" t="s">
        <v>186</v>
      </c>
      <c r="F39" s="37">
        <f t="shared" si="14"/>
        <v>-3565.7570998199994</v>
      </c>
      <c r="G39" s="45">
        <v>-6256</v>
      </c>
      <c r="H39" s="45">
        <v>-6256</v>
      </c>
      <c r="I39" s="45">
        <v>-6256</v>
      </c>
      <c r="J39" s="13" t="s">
        <v>107</v>
      </c>
      <c r="K39" s="26"/>
    </row>
    <row r="40" spans="1:11" ht="15">
      <c r="A40" s="38" t="s">
        <v>147</v>
      </c>
      <c r="C40" s="62" t="s">
        <v>247</v>
      </c>
      <c r="D40" s="62">
        <v>0</v>
      </c>
      <c r="F40" s="37">
        <f t="shared" si="14"/>
        <v>0</v>
      </c>
      <c r="G40" s="37">
        <f t="shared" si="14"/>
        <v>0</v>
      </c>
      <c r="H40" s="37">
        <f t="shared" si="14"/>
        <v>0</v>
      </c>
      <c r="I40" s="37">
        <f t="shared" si="14"/>
        <v>0</v>
      </c>
      <c r="J40" s="13" t="s">
        <v>107</v>
      </c>
      <c r="K40" s="26"/>
    </row>
    <row r="41" spans="1:11" ht="15">
      <c r="A41" s="38" t="s">
        <v>148</v>
      </c>
      <c r="C41" s="63" t="str">
        <f>'Authorized Rev Req'!G58</f>
        <v>D.21-03-056, D.21-12-015</v>
      </c>
      <c r="D41" s="63">
        <f>'Authorized Rev Req'!M58</f>
        <v>141927.97250999999</v>
      </c>
      <c r="E41" s="38" t="s">
        <v>6</v>
      </c>
      <c r="F41" s="37">
        <f t="shared" si="14"/>
        <v>141927.97250999999</v>
      </c>
      <c r="G41" s="45">
        <v>1310</v>
      </c>
      <c r="H41" s="45"/>
      <c r="I41" s="41"/>
      <c r="J41" s="13" t="s">
        <v>107</v>
      </c>
      <c r="K41" s="26"/>
    </row>
    <row r="42" spans="3:11" ht="15" hidden="1">
      <c r="C42" s="36"/>
      <c r="D42" s="57"/>
      <c r="F42" s="37"/>
      <c r="G42" s="45"/>
      <c r="H42" s="45"/>
      <c r="I42" s="41"/>
      <c r="K42" s="26"/>
    </row>
    <row r="43" spans="1:11" ht="15">
      <c r="A43" s="38" t="s">
        <v>129</v>
      </c>
      <c r="C43" s="62" t="str">
        <f>'Authorized Rev Req'!G60</f>
        <v>D.21-08-027</v>
      </c>
      <c r="D43" s="62">
        <f>'Authorized Rev Req'!M60</f>
        <v>-56428.242820632142</v>
      </c>
      <c r="E43" s="38" t="s">
        <v>6</v>
      </c>
      <c r="F43" s="37">
        <f t="shared" si="14"/>
        <v>-56428.242820632142</v>
      </c>
      <c r="G43" s="41">
        <v>-31409.137148418999</v>
      </c>
      <c r="H43" s="41">
        <f>G43</f>
        <v>-31409.137148418999</v>
      </c>
      <c r="I43" s="41">
        <f>H43</f>
        <v>-31409.137148418999</v>
      </c>
      <c r="J43" s="13" t="s">
        <v>107</v>
      </c>
      <c r="K43" s="26"/>
    </row>
    <row r="44" spans="1:11" ht="15">
      <c r="A44" s="38" t="s">
        <v>129</v>
      </c>
      <c r="C44" s="62" t="str">
        <f>'Authorized Rev Req'!G61</f>
        <v>D.21-08-027</v>
      </c>
      <c r="D44" s="62">
        <f>'Authorized Rev Req'!M61</f>
        <v>-39231.719609561827</v>
      </c>
      <c r="E44" s="38" t="s">
        <v>128</v>
      </c>
      <c r="F44" s="37">
        <f t="shared" si="14"/>
        <v>-39231.719609561827</v>
      </c>
      <c r="G44" s="41">
        <v>-20461.098749736</v>
      </c>
      <c r="H44" s="41">
        <f>G44</f>
        <v>-20461.098749736</v>
      </c>
      <c r="I44" s="41">
        <f>H44</f>
        <v>-20461.098749736</v>
      </c>
      <c r="J44" s="13" t="s">
        <v>107</v>
      </c>
      <c r="K44" s="26"/>
    </row>
    <row r="45" spans="1:11" ht="15">
      <c r="A45" s="38" t="s">
        <v>204</v>
      </c>
      <c r="B45" s="2"/>
      <c r="C45" s="62" t="str">
        <f>'Authorized Rev Req'!G33</f>
        <v>D.23-02-017</v>
      </c>
      <c r="D45" s="62">
        <f>'Authorized Rev Req'!M33</f>
        <v>319848.39770249999</v>
      </c>
      <c r="E45" s="38" t="s">
        <v>186</v>
      </c>
      <c r="F45" s="37">
        <f t="shared" si="14"/>
        <v>319848.39770249999</v>
      </c>
      <c r="G45" s="41">
        <f>F45</f>
        <v>319848.39770249999</v>
      </c>
      <c r="H45" s="41"/>
      <c r="I45" s="41"/>
      <c r="J45" s="13" t="s">
        <v>106</v>
      </c>
      <c r="K45" s="26"/>
    </row>
    <row r="46" spans="1:15" ht="15">
      <c r="A46" s="38" t="s">
        <v>204</v>
      </c>
      <c r="B46" s="2"/>
      <c r="C46" s="62" t="s">
        <v>235</v>
      </c>
      <c r="D46" s="62"/>
      <c r="E46" s="38" t="s">
        <v>128</v>
      </c>
      <c r="F46" s="37"/>
      <c r="G46" s="41">
        <f>1520</f>
        <v>1520</v>
      </c>
      <c r="H46" s="41"/>
      <c r="I46" s="41"/>
      <c r="J46" s="13" t="s">
        <v>106</v>
      </c>
      <c r="K46" s="26"/>
      <c r="L46" s="41"/>
      <c r="M46" s="41"/>
      <c r="N46" s="41"/>
      <c r="O46" s="32"/>
    </row>
    <row r="47" spans="2:15" ht="15" hidden="1">
      <c r="B47" s="2"/>
      <c r="C47" s="62"/>
      <c r="D47" s="62"/>
      <c r="F47" s="37"/>
      <c r="G47" s="41"/>
      <c r="H47" s="41"/>
      <c r="I47" s="41"/>
      <c r="K47" s="26"/>
      <c r="L47" s="41"/>
      <c r="M47" s="41"/>
      <c r="N47" s="41"/>
      <c r="O47" s="32"/>
    </row>
    <row r="48" spans="3:15" ht="15" hidden="1">
      <c r="C48" s="62"/>
      <c r="D48" s="62"/>
      <c r="F48" s="37"/>
      <c r="G48" s="41"/>
      <c r="H48" s="41"/>
      <c r="I48" s="41"/>
      <c r="K48" s="26"/>
      <c r="L48" s="41"/>
      <c r="M48" s="41"/>
      <c r="N48" s="49"/>
      <c r="O48" s="32"/>
    </row>
    <row r="49" spans="1:15" ht="15">
      <c r="A49" s="38" t="s">
        <v>156</v>
      </c>
      <c r="C49" s="62" t="str">
        <f>'Authorized Rev Req'!G118</f>
        <v>D.21-12-001</v>
      </c>
      <c r="D49" s="62">
        <f>'Authorized Rev Req'!M118</f>
        <v>0</v>
      </c>
      <c r="E49" s="38" t="s">
        <v>17</v>
      </c>
      <c r="F49" s="37">
        <f t="shared" si="14"/>
        <v>0</v>
      </c>
      <c r="G49" s="41"/>
      <c r="H49" s="41"/>
      <c r="I49" s="41"/>
      <c r="J49" s="13" t="s">
        <v>107</v>
      </c>
      <c r="K49" s="26"/>
      <c r="L49" s="41"/>
      <c r="M49" s="41"/>
      <c r="N49" s="41"/>
      <c r="O49" s="32"/>
    </row>
    <row r="50" spans="3:15" ht="15" hidden="1">
      <c r="C50" s="62"/>
      <c r="D50" s="62"/>
      <c r="F50" s="41"/>
      <c r="G50" s="41"/>
      <c r="H50" s="41"/>
      <c r="I50" s="41"/>
      <c r="K50" s="26"/>
      <c r="L50" s="41"/>
      <c r="M50" s="41"/>
      <c r="N50" s="41"/>
      <c r="O50" s="32"/>
    </row>
    <row r="51" spans="1:15" ht="15">
      <c r="A51" s="38" t="s">
        <v>60</v>
      </c>
      <c r="C51" s="62" t="str">
        <f>'Authorized Rev Req'!G67</f>
        <v>D.22-03-011</v>
      </c>
      <c r="D51" s="62">
        <f>'Authorized Rev Req'!M67</f>
        <v>332441.197573137</v>
      </c>
      <c r="E51" s="37" t="s">
        <v>186</v>
      </c>
      <c r="F51" s="41">
        <f t="shared" si="14"/>
        <v>332441.197573137</v>
      </c>
      <c r="G51" s="41"/>
      <c r="H51" s="41"/>
      <c r="I51" s="41"/>
      <c r="J51" s="13" t="s">
        <v>107</v>
      </c>
      <c r="K51" s="26"/>
      <c r="L51" s="41"/>
      <c r="M51" s="41"/>
      <c r="N51" s="41"/>
      <c r="O51" s="32"/>
    </row>
    <row r="52" spans="2:15" ht="15" hidden="1">
      <c r="B52" s="2"/>
      <c r="C52" s="62"/>
      <c r="D52" s="62"/>
      <c r="E52" s="37"/>
      <c r="F52" s="41"/>
      <c r="G52" s="41"/>
      <c r="H52" s="41"/>
      <c r="I52" s="41"/>
      <c r="K52" s="26"/>
      <c r="L52" s="41"/>
      <c r="M52" s="41"/>
      <c r="N52" s="41"/>
      <c r="O52" s="32"/>
    </row>
    <row r="53" spans="2:15" ht="15" hidden="1">
      <c r="B53" s="2"/>
      <c r="C53" s="62"/>
      <c r="D53" s="62"/>
      <c r="F53" s="41"/>
      <c r="G53" s="41"/>
      <c r="I53" s="41"/>
      <c r="K53" s="26"/>
      <c r="L53" s="41"/>
      <c r="M53" s="41"/>
      <c r="N53" s="41"/>
      <c r="O53" s="32"/>
    </row>
    <row r="54" spans="1:15" ht="15">
      <c r="A54" s="38" t="s">
        <v>181</v>
      </c>
      <c r="B54" s="2"/>
      <c r="C54" s="36" t="str">
        <f>'Authorized Rev Req'!G37</f>
        <v>D.20-12-005, AL 6423-E</v>
      </c>
      <c r="E54" s="38" t="s">
        <v>6</v>
      </c>
      <c r="F54" s="41">
        <f t="shared" si="14"/>
        <v>0</v>
      </c>
      <c r="G54" s="63"/>
      <c r="H54" s="41"/>
      <c r="I54" s="41"/>
      <c r="J54" s="13" t="s">
        <v>107</v>
      </c>
      <c r="K54" s="26"/>
      <c r="L54" s="41"/>
      <c r="M54" s="41"/>
      <c r="N54" s="41"/>
      <c r="O54" s="32"/>
    </row>
    <row r="55" spans="1:15" ht="15">
      <c r="A55" s="38" t="s">
        <v>181</v>
      </c>
      <c r="B55" s="2"/>
      <c r="C55" s="62" t="str">
        <f>'Authorized Rev Req'!G65</f>
        <v>D.20-12-005, AL 6423-E</v>
      </c>
      <c r="D55" s="62"/>
      <c r="E55" s="38" t="s">
        <v>128</v>
      </c>
      <c r="F55" s="41">
        <f t="shared" si="14"/>
        <v>0</v>
      </c>
      <c r="G55" s="41"/>
      <c r="H55" s="41"/>
      <c r="I55" s="41"/>
      <c r="J55" s="13" t="s">
        <v>107</v>
      </c>
      <c r="K55" s="26"/>
      <c r="L55" s="41"/>
      <c r="M55" s="41"/>
      <c r="N55" s="41"/>
      <c r="O55" s="32"/>
    </row>
    <row r="56" spans="1:15" ht="15">
      <c r="A56" s="38" t="s">
        <v>192</v>
      </c>
      <c r="B56" s="2"/>
      <c r="C56" s="62" t="str">
        <f>'Authorized Rev Req'!G56</f>
        <v>D.22-08-004, D.21-05-015, AL 6820-E</v>
      </c>
      <c r="D56" s="62">
        <f>'Authorized Rev Req'!M56</f>
        <v>125944.55061187848</v>
      </c>
      <c r="E56" s="38" t="s">
        <v>164</v>
      </c>
      <c r="F56" s="41">
        <f t="shared" si="14"/>
        <v>125944.55061187848</v>
      </c>
      <c r="G56" s="41">
        <f>F56</f>
        <v>125944.55061187848</v>
      </c>
      <c r="H56" s="41">
        <f>G56</f>
        <v>125944.55061187848</v>
      </c>
      <c r="I56" s="41">
        <f>H56</f>
        <v>125944.55061187848</v>
      </c>
      <c r="J56" s="13" t="s">
        <v>106</v>
      </c>
      <c r="K56" s="26"/>
      <c r="L56" s="41"/>
      <c r="M56" s="41"/>
      <c r="N56" s="41"/>
      <c r="O56" s="32"/>
    </row>
    <row r="57" spans="1:15" ht="15">
      <c r="A57" s="38" t="s">
        <v>192</v>
      </c>
      <c r="B57" s="2"/>
      <c r="C57" s="62" t="str">
        <f>'Authorized Rev Req'!G57</f>
        <v>D.22-08-004, D.21-05-015, AL 6820-E</v>
      </c>
      <c r="D57" s="62">
        <f>'Authorized Rev Req'!M57</f>
        <v>-59014.276954802182</v>
      </c>
      <c r="E57" s="38" t="s">
        <v>186</v>
      </c>
      <c r="F57" s="41">
        <f t="shared" si="14"/>
        <v>-59014.276954802182</v>
      </c>
      <c r="G57" s="41">
        <f>3500</f>
        <v>3500</v>
      </c>
      <c r="H57" s="41">
        <f>G57</f>
        <v>3500</v>
      </c>
      <c r="I57" s="41">
        <f>H57</f>
        <v>3500</v>
      </c>
      <c r="J57" s="13" t="s">
        <v>106</v>
      </c>
      <c r="K57" s="26"/>
      <c r="L57" s="41"/>
      <c r="M57" s="41"/>
      <c r="N57" s="41"/>
      <c r="O57" s="32"/>
    </row>
    <row r="58" spans="1:15" ht="15">
      <c r="A58" s="36" t="s">
        <v>273</v>
      </c>
      <c r="C58" s="2" t="s">
        <v>274</v>
      </c>
      <c r="D58" s="62">
        <v>39755.627376999531</v>
      </c>
      <c r="E58" s="38" t="s">
        <v>6</v>
      </c>
      <c r="F58" s="40">
        <f>D58</f>
        <v>39755.627376999531</v>
      </c>
      <c r="G58" s="41"/>
      <c r="H58" s="41"/>
      <c r="I58" s="41"/>
      <c r="J58" s="13" t="s">
        <v>107</v>
      </c>
      <c r="K58" s="26"/>
      <c r="L58" s="41"/>
      <c r="M58" s="41"/>
      <c r="N58" s="41"/>
      <c r="O58" s="32"/>
    </row>
    <row r="59" spans="1:15" ht="15">
      <c r="A59" s="36" t="s">
        <v>273</v>
      </c>
      <c r="C59" s="2" t="s">
        <v>274</v>
      </c>
      <c r="D59" s="62"/>
      <c r="E59" s="38" t="s">
        <v>128</v>
      </c>
      <c r="F59" s="41"/>
      <c r="G59" s="41">
        <f>(25625524.8*(1+B168))/1000</f>
        <v>25902.562348612795</v>
      </c>
      <c r="H59" s="41"/>
      <c r="I59" s="41"/>
      <c r="J59" s="13" t="s">
        <v>107</v>
      </c>
      <c r="K59" s="26"/>
      <c r="L59" s="41"/>
      <c r="M59" s="41"/>
      <c r="N59" s="41"/>
      <c r="O59" s="32"/>
    </row>
    <row r="60" spans="11:15" ht="15">
      <c r="K60" s="26"/>
      <c r="L60" s="41"/>
      <c r="M60" s="41"/>
      <c r="N60" s="41"/>
      <c r="O60" s="32"/>
    </row>
    <row r="61" spans="2:15" ht="18" customHeight="1">
      <c r="B61" s="2"/>
      <c r="D61" s="62"/>
      <c r="F61" s="41"/>
      <c r="G61" s="41"/>
      <c r="H61" s="41"/>
      <c r="I61" s="41"/>
      <c r="K61" s="26"/>
      <c r="L61" s="41"/>
      <c r="M61" s="41"/>
      <c r="N61" s="41"/>
      <c r="O61" s="32"/>
    </row>
    <row r="62" spans="2:15" ht="15">
      <c r="B62" s="2"/>
      <c r="D62" s="62"/>
      <c r="F62" s="41"/>
      <c r="G62" s="41"/>
      <c r="H62" s="41"/>
      <c r="I62" s="41"/>
      <c r="K62" s="26"/>
      <c r="L62" s="41"/>
      <c r="M62" s="41"/>
      <c r="N62" s="41"/>
      <c r="O62" s="32"/>
    </row>
    <row r="63" spans="1:15" ht="15">
      <c r="A63" s="17"/>
      <c r="B63" s="17"/>
      <c r="C63" s="17"/>
      <c r="D63" s="17"/>
      <c r="E63" s="17"/>
      <c r="F63" s="17"/>
      <c r="G63" s="17"/>
      <c r="H63" s="41"/>
      <c r="I63" s="41"/>
      <c r="K63" s="26"/>
      <c r="L63" s="41"/>
      <c r="M63" s="41"/>
      <c r="N63" s="41"/>
      <c r="O63" s="32"/>
    </row>
    <row r="64" spans="2:15" ht="15">
      <c r="B64" s="2"/>
      <c r="C64" s="17"/>
      <c r="D64" s="62"/>
      <c r="F64" s="41"/>
      <c r="G64" s="41"/>
      <c r="H64" s="41"/>
      <c r="I64" s="41"/>
      <c r="K64" s="26"/>
      <c r="L64" s="41"/>
      <c r="M64" s="41"/>
      <c r="N64" s="41"/>
      <c r="O64" s="32"/>
    </row>
    <row r="65" spans="1:11" ht="15">
      <c r="A65" s="11" t="s">
        <v>8</v>
      </c>
      <c r="B65" s="11"/>
      <c r="D65" s="17"/>
      <c r="F65" s="22"/>
      <c r="G65" s="22"/>
      <c r="H65" s="22"/>
      <c r="I65" s="41"/>
      <c r="J65" s="38"/>
      <c r="K65" s="26"/>
    </row>
    <row r="66" spans="1:20" ht="15">
      <c r="A66" s="38" t="s">
        <v>144</v>
      </c>
      <c r="B66" s="11"/>
      <c r="C66" s="62" t="str">
        <f>'Authorized Rev Req'!G73</f>
        <v>D.22-12-044</v>
      </c>
      <c r="D66" s="62">
        <f>'Authorized Rev Req'!M73</f>
        <v>-491405.31559989386</v>
      </c>
      <c r="E66" s="38" t="s">
        <v>110</v>
      </c>
      <c r="F66" s="41">
        <f t="shared" si="16" ref="F66:F74">D66</f>
        <v>-491405.31559989386</v>
      </c>
      <c r="G66" s="41">
        <f t="shared" si="17" ref="G66:I69">F66</f>
        <v>-491405.31559989386</v>
      </c>
      <c r="H66" s="41">
        <f t="shared" si="17"/>
        <v>-491405.31559989386</v>
      </c>
      <c r="I66" s="41">
        <f t="shared" si="17"/>
        <v>-491405.31559989386</v>
      </c>
      <c r="J66" s="13" t="s">
        <v>107</v>
      </c>
      <c r="K66" s="26"/>
      <c r="S66" s="40"/>
      <c r="T66" s="40"/>
    </row>
    <row r="67" spans="1:20" ht="15">
      <c r="A67" s="38" t="s">
        <v>145</v>
      </c>
      <c r="C67" s="62" t="str">
        <f>'Authorized Rev Req'!G106</f>
        <v>D.22-12-044</v>
      </c>
      <c r="D67" s="62">
        <f>'Authorized Rev Req'!M106</f>
        <v>20005.231238346179</v>
      </c>
      <c r="E67" s="38" t="s">
        <v>15</v>
      </c>
      <c r="F67" s="41">
        <f t="shared" si="16"/>
        <v>20005.231238346179</v>
      </c>
      <c r="G67" s="41">
        <f t="shared" si="17"/>
        <v>20005.231238346179</v>
      </c>
      <c r="H67" s="41">
        <f t="shared" si="17"/>
        <v>20005.231238346179</v>
      </c>
      <c r="I67" s="41">
        <f t="shared" si="17"/>
        <v>20005.231238346179</v>
      </c>
      <c r="J67" s="13" t="s">
        <v>107</v>
      </c>
      <c r="K67" s="26"/>
      <c r="R67" s="36"/>
      <c r="S67" s="28"/>
      <c r="T67" s="29"/>
    </row>
    <row r="68" spans="1:20" ht="15">
      <c r="A68" s="38" t="s">
        <v>38</v>
      </c>
      <c r="B68" s="11"/>
      <c r="C68" s="62" t="str">
        <f>'Authorized Rev Req'!G74</f>
        <v>D.20-01-021, AL 5857-E</v>
      </c>
      <c r="D68" s="62">
        <f>'Authorized Rev Req'!M74</f>
        <v>59895.444075240004</v>
      </c>
      <c r="E68" s="38" t="s">
        <v>6</v>
      </c>
      <c r="F68" s="41">
        <f t="shared" si="16"/>
        <v>59895.444075240004</v>
      </c>
      <c r="G68" s="41">
        <f t="shared" si="17"/>
        <v>59895.444075240004</v>
      </c>
      <c r="H68" s="41"/>
      <c r="I68" s="41"/>
      <c r="J68" s="13" t="s">
        <v>107</v>
      </c>
      <c r="K68" s="26"/>
      <c r="S68" s="40"/>
      <c r="T68" s="40"/>
    </row>
    <row r="69" spans="1:11" ht="15">
      <c r="A69" s="38" t="s">
        <v>42</v>
      </c>
      <c r="B69" s="11"/>
      <c r="C69" s="62" t="str">
        <f>'Authorized Rev Req'!G76</f>
        <v>Res. M-4841</v>
      </c>
      <c r="D69" s="62">
        <f>'Authorized Rev Req'!M76</f>
        <v>104841.7857923392</v>
      </c>
      <c r="E69" s="38" t="s">
        <v>6</v>
      </c>
      <c r="F69" s="41">
        <f t="shared" si="16"/>
        <v>104841.7857923392</v>
      </c>
      <c r="G69" s="41">
        <f t="shared" si="17"/>
        <v>104841.7857923392</v>
      </c>
      <c r="H69" s="41">
        <f t="shared" si="17"/>
        <v>104841.7857923392</v>
      </c>
      <c r="I69" s="41">
        <f t="shared" si="17"/>
        <v>104841.7857923392</v>
      </c>
      <c r="J69" s="13" t="s">
        <v>107</v>
      </c>
      <c r="K69" s="26"/>
    </row>
    <row r="70" spans="1:19" ht="15">
      <c r="A70" s="36" t="s">
        <v>62</v>
      </c>
      <c r="C70" s="62" t="str">
        <f>'Authorized Rev Req'!G80</f>
        <v>Preliminary Statement  P</v>
      </c>
      <c r="D70" s="62">
        <f>'Authorized Rev Req'!M80</f>
        <v>697.84806011474552</v>
      </c>
      <c r="E70" s="38" t="s">
        <v>6</v>
      </c>
      <c r="F70" s="41">
        <f t="shared" si="16"/>
        <v>697.84806011474552</v>
      </c>
      <c r="G70" s="37"/>
      <c r="H70" s="37"/>
      <c r="I70" s="41"/>
      <c r="J70" s="13" t="s">
        <v>107</v>
      </c>
      <c r="K70" s="26"/>
      <c r="S70" s="18"/>
    </row>
    <row r="71" spans="1:20" ht="15">
      <c r="A71" s="38" t="s">
        <v>67</v>
      </c>
      <c r="B71" s="11"/>
      <c r="C71" s="62" t="str">
        <f>'Authorized Rev Req'!G97</f>
        <v xml:space="preserve"> D.18-05-041, D.21-05-031, AL 6385-E-A</v>
      </c>
      <c r="D71" s="62">
        <f>'Authorized Rev Req'!M97</f>
        <v>120736.87385986045</v>
      </c>
      <c r="E71" s="38" t="s">
        <v>15</v>
      </c>
      <c r="F71" s="41">
        <f t="shared" si="16"/>
        <v>120736.87385986045</v>
      </c>
      <c r="G71" s="41">
        <f t="shared" si="18" ref="G71:I72">F71</f>
        <v>120736.87385986045</v>
      </c>
      <c r="H71" s="41">
        <f t="shared" si="18"/>
        <v>120736.87385986045</v>
      </c>
      <c r="I71" s="41">
        <f t="shared" si="18"/>
        <v>120736.87385986045</v>
      </c>
      <c r="J71" s="13" t="s">
        <v>107</v>
      </c>
      <c r="K71" s="26"/>
      <c r="S71" s="28"/>
      <c r="T71" s="29"/>
    </row>
    <row r="72" spans="1:20" ht="15">
      <c r="A72" s="39" t="s">
        <v>66</v>
      </c>
      <c r="B72" s="11"/>
      <c r="C72" s="62" t="str">
        <f>'Authorized Rev Req'!G98</f>
        <v>AL 6385-E-A</v>
      </c>
      <c r="D72" s="62">
        <f>'Authorized Rev Req'!M98</f>
        <v>146819.31924451958</v>
      </c>
      <c r="E72" s="38" t="s">
        <v>15</v>
      </c>
      <c r="F72" s="41">
        <f t="shared" si="16"/>
        <v>146819.31924451958</v>
      </c>
      <c r="G72" s="41">
        <f t="shared" si="18"/>
        <v>146819.31924451958</v>
      </c>
      <c r="H72" s="41">
        <f t="shared" si="18"/>
        <v>146819.31924451958</v>
      </c>
      <c r="I72" s="41">
        <f t="shared" si="18"/>
        <v>146819.31924451958</v>
      </c>
      <c r="J72" s="13" t="s">
        <v>107</v>
      </c>
      <c r="K72" s="26"/>
      <c r="R72" s="36"/>
      <c r="S72" s="28"/>
      <c r="T72" s="29"/>
    </row>
    <row r="73" spans="1:20" ht="15">
      <c r="A73" s="38" t="s">
        <v>50</v>
      </c>
      <c r="C73" s="62" t="str">
        <f>'Authorized Rev Req'!G101</f>
        <v>D.23-01-006</v>
      </c>
      <c r="D73" s="62">
        <f>'Authorized Rev Req'!M101</f>
        <v>6368.1093000000001</v>
      </c>
      <c r="E73" s="38" t="s">
        <v>6</v>
      </c>
      <c r="F73" s="41">
        <f t="shared" si="16"/>
        <v>6368.1093000000001</v>
      </c>
      <c r="G73" s="41"/>
      <c r="H73" s="41"/>
      <c r="I73" s="41"/>
      <c r="J73" s="13" t="s">
        <v>107</v>
      </c>
      <c r="K73" s="26"/>
      <c r="S73" s="28"/>
      <c r="T73" s="29"/>
    </row>
    <row r="74" spans="1:20" ht="15">
      <c r="A74" s="38" t="s">
        <v>61</v>
      </c>
      <c r="C74" s="62" t="str">
        <f>'Authorized Rev Req'!G82</f>
        <v>D.22-12-009</v>
      </c>
      <c r="D74" s="62">
        <f>'Authorized Rev Req'!M82</f>
        <v>68692.216835208004</v>
      </c>
      <c r="E74" s="38" t="s">
        <v>6</v>
      </c>
      <c r="F74" s="41">
        <f t="shared" si="16"/>
        <v>68692.216835208004</v>
      </c>
      <c r="G74" s="41"/>
      <c r="H74" s="41"/>
      <c r="I74" s="41"/>
      <c r="J74" s="13" t="s">
        <v>107</v>
      </c>
      <c r="K74" s="26"/>
      <c r="S74" s="28"/>
      <c r="T74" s="29"/>
    </row>
    <row r="75" spans="1:20" ht="15" hidden="1">
      <c r="A75" s="39"/>
      <c r="C75" s="62"/>
      <c r="D75" s="62"/>
      <c r="F75" s="41"/>
      <c r="G75" s="41"/>
      <c r="H75" s="41"/>
      <c r="I75" s="41"/>
      <c r="K75" s="26"/>
      <c r="M75" s="39"/>
      <c r="S75" s="28"/>
      <c r="T75" s="29"/>
    </row>
    <row r="76" spans="1:20" ht="15" hidden="1">
      <c r="A76" s="39"/>
      <c r="C76" s="62"/>
      <c r="D76" s="62"/>
      <c r="F76" s="41"/>
      <c r="G76" s="41"/>
      <c r="H76" s="41"/>
      <c r="I76" s="41"/>
      <c r="K76" s="26"/>
      <c r="M76" s="39"/>
      <c r="S76" s="28"/>
      <c r="T76" s="29"/>
    </row>
    <row r="77" spans="1:20" ht="15">
      <c r="A77" s="38" t="s">
        <v>140</v>
      </c>
      <c r="C77" s="62" t="str">
        <f>'Authorized Rev Req'!G79</f>
        <v>D.18-01-024, AL 5222-E</v>
      </c>
      <c r="D77" s="62">
        <f>'Authorized Rev Req'!M79</f>
        <v>41150.122885676996</v>
      </c>
      <c r="E77" s="38" t="s">
        <v>6</v>
      </c>
      <c r="F77" s="41">
        <f>D77</f>
        <v>41150.122885676996</v>
      </c>
      <c r="G77" s="41"/>
      <c r="H77" s="41"/>
      <c r="I77" s="41"/>
      <c r="J77" s="13" t="s">
        <v>107</v>
      </c>
      <c r="K77" s="26"/>
      <c r="S77" s="28"/>
      <c r="T77" s="29"/>
    </row>
    <row r="78" spans="3:20" ht="15" hidden="1">
      <c r="C78" s="62"/>
      <c r="D78" s="62"/>
      <c r="F78" s="41"/>
      <c r="G78" s="41"/>
      <c r="H78" s="41"/>
      <c r="I78" s="41"/>
      <c r="K78" s="26"/>
      <c r="S78" s="28"/>
      <c r="T78" s="29"/>
    </row>
    <row r="79" spans="3:20" ht="15" hidden="1">
      <c r="C79" s="62"/>
      <c r="D79" s="62"/>
      <c r="F79" s="41"/>
      <c r="G79" s="41"/>
      <c r="H79" s="41"/>
      <c r="I79" s="41"/>
      <c r="K79" s="26"/>
      <c r="S79" s="28"/>
      <c r="T79" s="29"/>
    </row>
    <row r="80" spans="3:20" ht="15" hidden="1">
      <c r="C80" s="62"/>
      <c r="D80" s="62"/>
      <c r="F80" s="41"/>
      <c r="G80" s="41"/>
      <c r="H80" s="41"/>
      <c r="I80" s="41"/>
      <c r="K80" s="26"/>
      <c r="S80" s="28"/>
      <c r="T80" s="29"/>
    </row>
    <row r="81" spans="3:20" ht="15" hidden="1">
      <c r="C81" s="62"/>
      <c r="D81" s="62"/>
      <c r="F81" s="41"/>
      <c r="G81" s="41"/>
      <c r="H81" s="41"/>
      <c r="I81" s="41"/>
      <c r="K81" s="26"/>
      <c r="S81" s="20"/>
      <c r="T81" s="20"/>
    </row>
    <row r="82" spans="1:11" ht="15">
      <c r="A82" s="38" t="s">
        <v>65</v>
      </c>
      <c r="C82" s="62" t="str">
        <f>'Authorized Rev Req'!G96</f>
        <v>D.21-06-015</v>
      </c>
      <c r="D82" s="62">
        <f>'Authorized Rev Req'!M96</f>
        <v>92269.477749198632</v>
      </c>
      <c r="E82" s="38" t="s">
        <v>15</v>
      </c>
      <c r="F82" s="41">
        <f>D82</f>
        <v>92269.477749198632</v>
      </c>
      <c r="G82" s="41">
        <v>93120</v>
      </c>
      <c r="H82" s="41">
        <v>92820</v>
      </c>
      <c r="I82" s="41">
        <v>92710</v>
      </c>
      <c r="J82" s="13" t="s">
        <v>107</v>
      </c>
      <c r="K82" s="26"/>
    </row>
    <row r="83" spans="3:11" ht="15" hidden="1">
      <c r="C83" s="62"/>
      <c r="D83" s="62"/>
      <c r="F83" s="41"/>
      <c r="G83" s="41"/>
      <c r="H83" s="41"/>
      <c r="I83" s="41"/>
      <c r="K83" s="26"/>
    </row>
    <row r="84" spans="1:11" ht="15">
      <c r="A84" s="36" t="s">
        <v>51</v>
      </c>
      <c r="B84" s="6"/>
      <c r="C84" s="62" t="str">
        <f>'Authorized Rev Req'!G83</f>
        <v>AL 6385-E-A</v>
      </c>
      <c r="D84" s="62">
        <f>'Authorized Rev Req'!M83</f>
        <v>8086.4879999999994</v>
      </c>
      <c r="E84" s="38" t="s">
        <v>6</v>
      </c>
      <c r="F84" s="41">
        <f>D84</f>
        <v>8086.4879999999994</v>
      </c>
      <c r="G84" s="41">
        <f t="shared" si="19" ref="G84:I86">F84</f>
        <v>8086.4879999999994</v>
      </c>
      <c r="H84" s="41">
        <f t="shared" si="19"/>
        <v>8086.4879999999994</v>
      </c>
      <c r="I84" s="41">
        <f t="shared" si="19"/>
        <v>8086.4879999999994</v>
      </c>
      <c r="J84" s="13" t="s">
        <v>107</v>
      </c>
      <c r="K84" s="26"/>
    </row>
    <row r="85" spans="1:13" ht="15">
      <c r="A85" s="38" t="s">
        <v>41</v>
      </c>
      <c r="C85" s="62" t="str">
        <f>'Authorized Rev Req'!G92</f>
        <v>D.21-06-015</v>
      </c>
      <c r="D85" s="62">
        <f>'Authorized Rev Req'!M92</f>
        <v>11290.03108608</v>
      </c>
      <c r="E85" s="38" t="s">
        <v>15</v>
      </c>
      <c r="F85" s="41">
        <f>D85</f>
        <v>11290.03108608</v>
      </c>
      <c r="G85" s="41">
        <f t="shared" si="19"/>
        <v>11290.03108608</v>
      </c>
      <c r="H85" s="41">
        <f t="shared" si="19"/>
        <v>11290.03108608</v>
      </c>
      <c r="I85" s="41">
        <f t="shared" si="19"/>
        <v>11290.03108608</v>
      </c>
      <c r="J85" s="13" t="s">
        <v>107</v>
      </c>
      <c r="K85" s="26"/>
      <c r="M85" s="36"/>
    </row>
    <row r="86" spans="1:11" ht="15">
      <c r="A86" s="38" t="s">
        <v>43</v>
      </c>
      <c r="C86" s="62" t="str">
        <f>'Authorized Rev Req'!G94</f>
        <v>D.20-08-042</v>
      </c>
      <c r="D86" s="62">
        <f>'Authorized Rev Req'!M94</f>
        <v>93692.071589999992</v>
      </c>
      <c r="E86" s="38" t="s">
        <v>15</v>
      </c>
      <c r="F86" s="41">
        <f>D86</f>
        <v>93692.071589999992</v>
      </c>
      <c r="G86" s="41">
        <f t="shared" si="19"/>
        <v>93692.071589999992</v>
      </c>
      <c r="H86" s="41">
        <f t="shared" si="19"/>
        <v>93692.071589999992</v>
      </c>
      <c r="I86" s="41">
        <v>74990.000000000015</v>
      </c>
      <c r="J86" s="13" t="s">
        <v>107</v>
      </c>
      <c r="K86" s="26"/>
    </row>
    <row r="87" spans="1:11" ht="15">
      <c r="A87" s="38" t="s">
        <v>45</v>
      </c>
      <c r="C87" s="62" t="str">
        <f>'Authorized Rev Req'!G102</f>
        <v>D.19-11-017, AL 5698-E</v>
      </c>
      <c r="D87" s="62">
        <f>'Authorized Rev Req'!M102</f>
        <v>1553.6165069999997</v>
      </c>
      <c r="E87" s="38" t="s">
        <v>6</v>
      </c>
      <c r="F87" s="41">
        <f>D87</f>
        <v>1553.6165069999997</v>
      </c>
      <c r="G87" s="41"/>
      <c r="H87" s="41"/>
      <c r="I87" s="41"/>
      <c r="J87" s="13" t="s">
        <v>107</v>
      </c>
      <c r="K87" s="26"/>
    </row>
    <row r="88" spans="3:11" ht="15">
      <c r="C88" s="62"/>
      <c r="D88" s="62"/>
      <c r="F88" s="41"/>
      <c r="G88" s="41"/>
      <c r="H88" s="41"/>
      <c r="I88" s="41"/>
      <c r="J88" s="13" t="s">
        <v>107</v>
      </c>
      <c r="K88" s="26"/>
    </row>
    <row r="89" spans="1:11" ht="15">
      <c r="A89" s="38" t="s">
        <v>63</v>
      </c>
      <c r="C89" s="62" t="str">
        <f>'Authorized Rev Req'!G81</f>
        <v>D.20-12-005</v>
      </c>
      <c r="D89" s="62">
        <f>'Authorized Rev Req'!M81</f>
        <v>10896</v>
      </c>
      <c r="E89" s="38" t="s">
        <v>6</v>
      </c>
      <c r="F89" s="41">
        <f>D89</f>
        <v>10896</v>
      </c>
      <c r="G89" s="41"/>
      <c r="H89" s="41"/>
      <c r="I89" s="41"/>
      <c r="J89" s="13" t="s">
        <v>107</v>
      </c>
      <c r="K89" s="26"/>
    </row>
    <row r="90" spans="1:11" ht="15">
      <c r="A90" s="38" t="s">
        <v>133</v>
      </c>
      <c r="C90" s="62" t="str">
        <f>'Authorized Rev Req'!G104</f>
        <v>AL 6385-E-A</v>
      </c>
      <c r="D90" s="62">
        <f>'Authorized Rev Req'!M104</f>
        <v>56079.596161043992</v>
      </c>
      <c r="E90" s="38" t="s">
        <v>15</v>
      </c>
      <c r="F90" s="41">
        <f>D90</f>
        <v>56079.596161043992</v>
      </c>
      <c r="G90" s="41"/>
      <c r="H90" s="41"/>
      <c r="I90" s="41"/>
      <c r="J90" s="13" t="s">
        <v>107</v>
      </c>
      <c r="K90" s="26"/>
    </row>
    <row r="91" spans="1:11" ht="15">
      <c r="A91" s="36" t="s">
        <v>151</v>
      </c>
      <c r="C91" s="63" t="str">
        <f>'Authorized Rev Req'!G75</f>
        <v>D.21-08-006, AL 5857-E</v>
      </c>
      <c r="D91" s="63">
        <f>'Authorized Rev Req'!M75</f>
        <v>17692.879493771157</v>
      </c>
      <c r="E91" s="38" t="s">
        <v>15</v>
      </c>
      <c r="F91" s="40">
        <f>D91</f>
        <v>17692.879493771157</v>
      </c>
      <c r="G91" s="45"/>
      <c r="H91" s="22"/>
      <c r="I91" s="41"/>
      <c r="J91" s="13" t="s">
        <v>107</v>
      </c>
      <c r="K91" s="26"/>
    </row>
    <row r="92" spans="1:15" ht="15">
      <c r="A92" s="4" t="s">
        <v>173</v>
      </c>
      <c r="C92" s="63" t="str">
        <f>'Authorized Rev Req'!G112</f>
        <v>D.22-12-044</v>
      </c>
      <c r="D92" s="63">
        <f>'Authorized Rev Req'!M112</f>
        <v>13317.604733130622</v>
      </c>
      <c r="E92" s="38" t="s">
        <v>15</v>
      </c>
      <c r="F92" s="41">
        <f>D92</f>
        <v>13317.604733130622</v>
      </c>
      <c r="G92" s="41">
        <f t="shared" si="20" ref="G92:I93">F92</f>
        <v>13317.604733130622</v>
      </c>
      <c r="H92" s="41">
        <f t="shared" si="20"/>
        <v>13317.604733130622</v>
      </c>
      <c r="I92" s="41">
        <f t="shared" si="20"/>
        <v>13317.604733130622</v>
      </c>
      <c r="J92" s="13" t="s">
        <v>107</v>
      </c>
      <c r="K92" s="26"/>
      <c r="L92" s="41"/>
      <c r="M92" s="41"/>
      <c r="N92" s="41"/>
      <c r="O92" s="32"/>
    </row>
    <row r="93" spans="1:15" ht="15">
      <c r="A93" s="4" t="s">
        <v>175</v>
      </c>
      <c r="C93" s="63" t="str">
        <f>'Authorized Rev Req'!G114</f>
        <v>D.22-12-044</v>
      </c>
      <c r="D93" s="63">
        <f>'Authorized Rev Req'!M114</f>
        <v>-2058.1393794508531</v>
      </c>
      <c r="E93" s="38" t="s">
        <v>15</v>
      </c>
      <c r="F93" s="41">
        <f t="shared" si="21" ref="F93:F94">D93</f>
        <v>-2058.1393794508531</v>
      </c>
      <c r="G93" s="41">
        <f t="shared" si="20"/>
        <v>-2058.1393794508531</v>
      </c>
      <c r="H93" s="41">
        <f t="shared" si="20"/>
        <v>-2058.1393794508531</v>
      </c>
      <c r="I93" s="41">
        <f t="shared" si="20"/>
        <v>-2058.1393794508531</v>
      </c>
      <c r="J93" s="13" t="s">
        <v>107</v>
      </c>
      <c r="K93" s="26"/>
      <c r="L93" s="41"/>
      <c r="M93" s="41"/>
      <c r="N93" s="41"/>
      <c r="O93" s="32"/>
    </row>
    <row r="94" spans="1:15" ht="15">
      <c r="A94" s="4" t="s">
        <v>176</v>
      </c>
      <c r="C94" s="63" t="str">
        <f>'Authorized Rev Req'!G116</f>
        <v>D.22-12-044</v>
      </c>
      <c r="D94" s="63">
        <f>'Authorized Rev Req'!M116</f>
        <v>14111.999064309779</v>
      </c>
      <c r="E94" s="38" t="s">
        <v>15</v>
      </c>
      <c r="F94" s="41">
        <f t="shared" si="21"/>
        <v>14111.999064309779</v>
      </c>
      <c r="G94" s="41"/>
      <c r="H94" s="41"/>
      <c r="I94" s="41"/>
      <c r="J94" s="13" t="s">
        <v>107</v>
      </c>
      <c r="K94" s="26"/>
      <c r="L94" s="41"/>
      <c r="M94" s="41"/>
      <c r="N94" s="41"/>
      <c r="O94" s="32"/>
    </row>
    <row r="95" spans="1:21" ht="15">
      <c r="A95" s="36" t="s">
        <v>180</v>
      </c>
      <c r="C95" s="63" t="s">
        <v>272</v>
      </c>
      <c r="D95" s="63">
        <v>31416.005880000001</v>
      </c>
      <c r="E95" s="38" t="s">
        <v>15</v>
      </c>
      <c r="F95" s="40">
        <f>D95</f>
        <v>31416.005880000001</v>
      </c>
      <c r="G95" s="41"/>
      <c r="H95" s="45"/>
      <c r="I95" s="41"/>
      <c r="J95" s="13" t="s">
        <v>107</v>
      </c>
      <c r="K95" s="26"/>
      <c r="L95" s="41"/>
      <c r="M95" s="41"/>
      <c r="N95" s="41"/>
      <c r="O95" s="32"/>
      <c r="R95" s="20">
        <f>SUM(R84:R94)</f>
        <v>0</v>
      </c>
      <c r="S95" s="20">
        <f>SUM(S84:S94)</f>
        <v>0</v>
      </c>
      <c r="T95" s="20">
        <f>SUM(T84:T94)</f>
        <v>0</v>
      </c>
      <c r="U95" s="20">
        <f>SUM(U84:U94)</f>
        <v>0</v>
      </c>
    </row>
    <row r="96" spans="1:15" ht="15">
      <c r="A96" s="36" t="s">
        <v>193</v>
      </c>
      <c r="C96" s="63" t="str">
        <f>'Authorized Rev Req'!G100</f>
        <v>D.1-12-021, AL 6747-E</v>
      </c>
      <c r="D96" s="63">
        <f>'Authorized Rev Req'!M100</f>
        <v>7971.9297569369992</v>
      </c>
      <c r="E96" s="38" t="s">
        <v>15</v>
      </c>
      <c r="F96" s="40">
        <f>D96</f>
        <v>7971.9297569369992</v>
      </c>
      <c r="G96" s="41"/>
      <c r="H96" s="45"/>
      <c r="I96" s="41"/>
      <c r="J96" s="13" t="s">
        <v>106</v>
      </c>
      <c r="K96" s="26"/>
      <c r="L96" s="41"/>
      <c r="M96" s="41"/>
      <c r="N96" s="41"/>
      <c r="O96" s="32"/>
    </row>
    <row r="97" spans="1:15" ht="15">
      <c r="A97" s="38" t="s">
        <v>280</v>
      </c>
      <c r="C97" s="39" t="s">
        <v>244</v>
      </c>
      <c r="D97" s="63">
        <v>6727.6180000000004</v>
      </c>
      <c r="E97" s="38" t="s">
        <v>6</v>
      </c>
      <c r="F97" s="40">
        <f>D97</f>
        <v>6727.6180000000004</v>
      </c>
      <c r="G97" s="41">
        <v>15374.551</v>
      </c>
      <c r="H97" s="45">
        <v>25696.947</v>
      </c>
      <c r="I97" s="41">
        <v>40567.163</v>
      </c>
      <c r="J97" s="13" t="s">
        <v>106</v>
      </c>
      <c r="K97" s="26"/>
      <c r="L97" s="41"/>
      <c r="M97" s="41"/>
      <c r="N97" s="41"/>
      <c r="O97" s="32"/>
    </row>
    <row r="98" spans="1:15" ht="15">
      <c r="A98" s="38" t="s">
        <v>275</v>
      </c>
      <c r="C98" s="39" t="s">
        <v>276</v>
      </c>
      <c r="D98" s="41">
        <v>17700</v>
      </c>
      <c r="E98" s="38" t="s">
        <v>15</v>
      </c>
      <c r="F98" s="37">
        <f>D98</f>
        <v>17700</v>
      </c>
      <c r="J98" s="13" t="s">
        <v>106</v>
      </c>
      <c r="K98" s="26"/>
      <c r="L98" s="41"/>
      <c r="M98" s="41"/>
      <c r="N98" s="41"/>
      <c r="O98" s="32"/>
    </row>
    <row r="99" spans="11:15" ht="15">
      <c r="K99" s="26"/>
      <c r="L99" s="41"/>
      <c r="M99" s="41"/>
      <c r="N99" s="41"/>
      <c r="O99" s="32"/>
    </row>
    <row r="100" spans="1:11" ht="15">
      <c r="A100" s="36"/>
      <c r="C100" s="39"/>
      <c r="D100" s="64"/>
      <c r="F100" s="40"/>
      <c r="G100" s="22"/>
      <c r="H100" s="45"/>
      <c r="I100" s="41"/>
      <c r="K100" s="26"/>
    </row>
    <row r="101" spans="1:11" ht="15">
      <c r="A101" s="8" t="s">
        <v>132</v>
      </c>
      <c r="D101" s="64"/>
      <c r="F101" s="40"/>
      <c r="G101" s="22"/>
      <c r="H101" s="22"/>
      <c r="I101" s="41"/>
      <c r="K101" s="26"/>
    </row>
    <row r="102" spans="1:11" ht="15">
      <c r="A102" s="36" t="s">
        <v>4</v>
      </c>
      <c r="C102" s="39" t="s">
        <v>234</v>
      </c>
      <c r="D102" s="62">
        <f>SUMIFS('Authorized Rev Req'!$M$9:$M$119,'Authorized Rev Req'!$N$9:$N$119,E102,'Authorized Rev Req'!$O$9:$O$119,"Y")</f>
        <v>533519.26416678389</v>
      </c>
      <c r="E102" s="38" t="s">
        <v>4</v>
      </c>
      <c r="F102" s="41">
        <f>$D102</f>
        <v>533519.26416678389</v>
      </c>
      <c r="G102" s="37"/>
      <c r="H102" s="41"/>
      <c r="I102" s="41"/>
      <c r="J102" s="13" t="s">
        <v>107</v>
      </c>
      <c r="K102" s="26"/>
    </row>
    <row r="103" spans="1:11" ht="15">
      <c r="A103" s="36" t="s">
        <v>6</v>
      </c>
      <c r="C103" s="39" t="s">
        <v>234</v>
      </c>
      <c r="D103" s="62">
        <f>SUMIFS('Authorized Rev Req'!$M$9:$M$119,'Authorized Rev Req'!$N$9:$N$119,E103,'Authorized Rev Req'!$O$9:$O$119,"Y")</f>
        <v>575412.34357814363</v>
      </c>
      <c r="E103" s="36" t="s">
        <v>6</v>
      </c>
      <c r="F103" s="41">
        <f>$D103</f>
        <v>575412.34357814363</v>
      </c>
      <c r="G103" s="41"/>
      <c r="I103" s="41"/>
      <c r="J103" s="13" t="s">
        <v>107</v>
      </c>
      <c r="K103" s="26"/>
    </row>
    <row r="104" spans="1:11" ht="15">
      <c r="A104" s="36" t="s">
        <v>186</v>
      </c>
      <c r="C104" s="39" t="s">
        <v>234</v>
      </c>
      <c r="D104" s="62">
        <f>SUMIFS('Authorized Rev Req'!$M$9:$M$119,'Authorized Rev Req'!$N$9:$N$119,E104,'Authorized Rev Req'!$O$9:$O$119,"Y")</f>
        <v>33447.156588696853</v>
      </c>
      <c r="E104" s="36" t="s">
        <v>186</v>
      </c>
      <c r="F104" s="41">
        <f>$D104</f>
        <v>33447.156588696853</v>
      </c>
      <c r="G104" s="37"/>
      <c r="J104" s="13" t="s">
        <v>107</v>
      </c>
      <c r="K104" s="26"/>
    </row>
    <row r="105" spans="1:11" ht="15">
      <c r="A105" s="36" t="s">
        <v>14</v>
      </c>
      <c r="C105" s="39" t="s">
        <v>234</v>
      </c>
      <c r="D105" s="62">
        <f>SUMIFS('Authorized Rev Req'!$M$9:$M$119,'Authorized Rev Req'!$N$9:$N$119,E105,'Authorized Rev Req'!$O$9:$O$119,"Y")</f>
        <v>18382.069849083746</v>
      </c>
      <c r="E105" s="36" t="s">
        <v>14</v>
      </c>
      <c r="F105" s="41">
        <f t="shared" si="22" ref="F105:F110">$D105</f>
        <v>18382.069849083746</v>
      </c>
      <c r="G105" s="37"/>
      <c r="H105" s="41"/>
      <c r="I105" s="41"/>
      <c r="J105" s="13" t="s">
        <v>107</v>
      </c>
      <c r="K105" s="26"/>
    </row>
    <row r="106" spans="1:11" ht="15">
      <c r="A106" s="36" t="s">
        <v>15</v>
      </c>
      <c r="C106" s="39" t="s">
        <v>234</v>
      </c>
      <c r="D106" s="62">
        <f>SUMIFS('Authorized Rev Req'!$M$9:$M$119,'Authorized Rev Req'!$N$9:$N$119,E106,'Authorized Rev Req'!$O$9:$O$119,"Y")</f>
        <v>180920.39476954547</v>
      </c>
      <c r="E106" s="36" t="s">
        <v>15</v>
      </c>
      <c r="F106" s="41">
        <f t="shared" si="22"/>
        <v>180920.39476954547</v>
      </c>
      <c r="G106" s="37"/>
      <c r="H106" s="41"/>
      <c r="I106" s="41"/>
      <c r="J106" s="13" t="s">
        <v>107</v>
      </c>
      <c r="K106" s="26"/>
    </row>
    <row r="107" spans="1:11" ht="15">
      <c r="A107" s="36" t="s">
        <v>16</v>
      </c>
      <c r="C107" s="39" t="s">
        <v>234</v>
      </c>
      <c r="D107" s="62">
        <f>SUMIFS('Authorized Rev Req'!$M$9:$M$119,'Authorized Rev Req'!$N$9:$N$119,E107,'Authorized Rev Req'!$O$9:$O$119,"Y")</f>
        <v>-7078.6849770974941</v>
      </c>
      <c r="E107" s="36" t="s">
        <v>16</v>
      </c>
      <c r="F107" s="41">
        <f t="shared" si="22"/>
        <v>-7078.6849770974941</v>
      </c>
      <c r="G107" s="37"/>
      <c r="H107" s="41"/>
      <c r="I107" s="41"/>
      <c r="J107" s="13" t="s">
        <v>107</v>
      </c>
      <c r="K107" s="26"/>
    </row>
    <row r="108" spans="1:11" ht="15">
      <c r="A108" s="36" t="s">
        <v>108</v>
      </c>
      <c r="C108" s="39" t="s">
        <v>234</v>
      </c>
      <c r="D108" s="62">
        <f>SUMIFS('Authorized Rev Req'!$M$9:$M$119,'Authorized Rev Req'!$N$9:$N$119,E108,'Authorized Rev Req'!$O$9:$O$119,"Y")</f>
        <v>-56973.321812328577</v>
      </c>
      <c r="E108" s="36" t="s">
        <v>108</v>
      </c>
      <c r="F108" s="41">
        <f t="shared" si="22"/>
        <v>-56973.321812328577</v>
      </c>
      <c r="G108" s="37"/>
      <c r="H108" s="41"/>
      <c r="I108" s="41"/>
      <c r="J108" s="13" t="s">
        <v>107</v>
      </c>
      <c r="K108" s="26"/>
    </row>
    <row r="109" spans="1:11" ht="15">
      <c r="A109" s="36" t="s">
        <v>32</v>
      </c>
      <c r="C109" s="39" t="s">
        <v>234</v>
      </c>
      <c r="D109" s="62">
        <f>SUMIFS('Authorized Rev Req'!$M$9:$M$119,'Authorized Rev Req'!$N$9:$N$119,E109,'Authorized Rev Req'!$O$9:$O$119,"Y")</f>
        <v>-3963.8680499774641</v>
      </c>
      <c r="E109" s="36" t="s">
        <v>32</v>
      </c>
      <c r="F109" s="41">
        <f t="shared" si="22"/>
        <v>-3963.8680499774641</v>
      </c>
      <c r="G109" s="37"/>
      <c r="H109" s="41"/>
      <c r="I109" s="41"/>
      <c r="J109" s="13" t="s">
        <v>107</v>
      </c>
      <c r="K109" s="26"/>
    </row>
    <row r="110" spans="1:12" ht="15">
      <c r="A110" s="36" t="s">
        <v>128</v>
      </c>
      <c r="C110" s="39" t="s">
        <v>234</v>
      </c>
      <c r="D110" s="62">
        <f>SUMIFS('Authorized Rev Req'!$M$9:$M$119,'Authorized Rev Req'!$N$9:$N$119,E110,'Authorized Rev Req'!$O$9:$O$119,"Y")</f>
        <v>82612.683951972984</v>
      </c>
      <c r="E110" s="36" t="s">
        <v>128</v>
      </c>
      <c r="F110" s="41">
        <f t="shared" si="22"/>
        <v>82612.683951972984</v>
      </c>
      <c r="G110" s="37"/>
      <c r="I110" s="41"/>
      <c r="J110" s="13" t="s">
        <v>107</v>
      </c>
      <c r="K110" s="26"/>
      <c r="L110" s="13"/>
    </row>
    <row r="111" spans="1:11" ht="15">
      <c r="A111" s="36"/>
      <c r="C111" s="39"/>
      <c r="D111" s="63"/>
      <c r="F111" s="40"/>
      <c r="G111" s="22"/>
      <c r="H111" s="22"/>
      <c r="I111" s="41"/>
      <c r="K111" s="13"/>
    </row>
    <row r="112" spans="1:12" ht="15">
      <c r="A112" s="11" t="s">
        <v>10</v>
      </c>
      <c r="D112" s="63">
        <f>SUM(F112:I112)</f>
        <v>0</v>
      </c>
      <c r="F112" s="22"/>
      <c r="G112" s="22"/>
      <c r="H112" s="22"/>
      <c r="I112" s="41"/>
      <c r="K112" s="13"/>
      <c r="L112" s="13"/>
    </row>
    <row r="113" spans="1:11" ht="15">
      <c r="A113" s="38" t="s">
        <v>120</v>
      </c>
      <c r="C113" s="38" t="str">
        <f>'Authorized Rev Req'!G125</f>
        <v>ER22-2986-000</v>
      </c>
      <c r="D113" s="62">
        <f>'Authorized Rev Req'!M125</f>
        <v>3183965.255121164</v>
      </c>
      <c r="E113" s="38" t="s">
        <v>11</v>
      </c>
      <c r="F113" s="41">
        <f t="shared" si="23" ref="F113:F114">$D113</f>
        <v>3183965.255121164</v>
      </c>
      <c r="G113" s="41">
        <f t="shared" si="24" ref="G113:I114">F113</f>
        <v>3183965.255121164</v>
      </c>
      <c r="H113" s="41">
        <f t="shared" si="24"/>
        <v>3183965.255121164</v>
      </c>
      <c r="I113" s="41">
        <f t="shared" si="24"/>
        <v>3183965.255121164</v>
      </c>
      <c r="J113" s="13" t="s">
        <v>107</v>
      </c>
      <c r="K113" s="13"/>
    </row>
    <row r="114" spans="1:11" ht="15">
      <c r="A114" s="36" t="s">
        <v>109</v>
      </c>
      <c r="C114" s="38" t="str">
        <f>CONCATENATE('Authorized Rev Req'!F126," / ",'Authorized Rev Req'!F127,"")</f>
        <v>ER23-595-000 / ER22-2986-000</v>
      </c>
      <c r="D114" s="62">
        <f>SUM('Authorized Rev Req'!M126:M129)</f>
        <v>88530.289555328272</v>
      </c>
      <c r="E114" s="38" t="s">
        <v>113</v>
      </c>
      <c r="F114" s="41">
        <f t="shared" si="23"/>
        <v>88530.289555328272</v>
      </c>
      <c r="G114" s="41">
        <f t="shared" si="24"/>
        <v>88530.289555328272</v>
      </c>
      <c r="H114" s="41">
        <f t="shared" si="24"/>
        <v>88530.289555328272</v>
      </c>
      <c r="I114" s="41">
        <f t="shared" si="24"/>
        <v>88530.289555328272</v>
      </c>
      <c r="J114" s="13" t="s">
        <v>107</v>
      </c>
      <c r="K114" s="13"/>
    </row>
    <row r="115" spans="4:15" ht="15">
      <c r="D115" s="63"/>
      <c r="F115" s="41"/>
      <c r="G115" s="41"/>
      <c r="H115" s="41"/>
      <c r="I115" s="41"/>
      <c r="K115" s="22"/>
      <c r="L115" s="41"/>
      <c r="M115" s="41"/>
      <c r="N115" s="22"/>
      <c r="O115" s="44"/>
    </row>
    <row r="116" spans="3:15" ht="15">
      <c r="C116" s="2"/>
      <c r="D116" s="63"/>
      <c r="F116" s="22"/>
      <c r="G116" s="41"/>
      <c r="H116" s="41"/>
      <c r="I116" s="41"/>
      <c r="K116" s="22"/>
      <c r="L116" s="41"/>
      <c r="M116" s="41"/>
      <c r="N116" s="22"/>
      <c r="O116" s="44"/>
    </row>
    <row r="117" spans="1:11" ht="15.75" thickBot="1">
      <c r="A117" s="11" t="s">
        <v>25</v>
      </c>
      <c r="D117" s="65">
        <f>SUM(D10:D116)</f>
        <v>16674312.228862906</v>
      </c>
      <c r="E117" s="40"/>
      <c r="F117" s="14">
        <f>SUM(F10:F114)</f>
        <v>16674312.228862906</v>
      </c>
      <c r="G117" s="14">
        <f>SUM(G10:G114)</f>
        <v>13995610.855589677</v>
      </c>
      <c r="H117" s="14">
        <f>SUM(H10:H114)</f>
        <v>13597156.847463323</v>
      </c>
      <c r="I117" s="52">
        <f>SUM(I10:I114)</f>
        <v>13528255.554078322</v>
      </c>
      <c r="J117" s="38"/>
      <c r="K117" s="13"/>
    </row>
    <row r="118" spans="4:11" ht="15.75" thickTop="1">
      <c r="D118" s="63">
        <f>D117-B5</f>
        <v>82377.843376999721</v>
      </c>
      <c r="E118" s="40"/>
      <c r="F118" s="40"/>
      <c r="G118" s="40"/>
      <c r="H118" s="40"/>
      <c r="I118" s="40"/>
      <c r="K118" s="13"/>
    </row>
    <row r="119" ht="15">
      <c r="D119" s="61"/>
    </row>
    <row r="120" spans="1:18" ht="30.75" customHeight="1">
      <c r="A120" s="109" t="s">
        <v>13</v>
      </c>
      <c r="B120" s="109"/>
      <c r="C120" s="109"/>
      <c r="D120" s="109"/>
      <c r="E120" s="109"/>
      <c r="F120" s="109"/>
      <c r="G120" s="109"/>
      <c r="H120" s="109"/>
      <c r="I120" s="109"/>
      <c r="J120" s="109"/>
      <c r="K120" s="109"/>
      <c r="L120" s="109"/>
      <c r="M120" s="109"/>
      <c r="N120" s="109"/>
      <c r="O120" s="30"/>
      <c r="Q120" s="18" t="s">
        <v>112</v>
      </c>
      <c r="R120" s="18"/>
    </row>
    <row r="121" spans="1:21" ht="75" customHeight="1">
      <c r="A121" s="15" t="s">
        <v>1</v>
      </c>
      <c r="B121" s="15" t="s">
        <v>127</v>
      </c>
      <c r="C121" s="3" t="s">
        <v>124</v>
      </c>
      <c r="D121" s="66" t="s">
        <v>197</v>
      </c>
      <c r="E121" s="3" t="s">
        <v>23</v>
      </c>
      <c r="F121" s="110"/>
      <c r="G121" s="110"/>
      <c r="H121" s="110"/>
      <c r="I121" s="110"/>
      <c r="J121" s="3" t="s">
        <v>27</v>
      </c>
      <c r="K121" s="111" t="s">
        <v>28</v>
      </c>
      <c r="L121" s="111"/>
      <c r="M121" s="111"/>
      <c r="N121" s="111"/>
      <c r="O121" s="31" t="s">
        <v>119</v>
      </c>
      <c r="R121" s="15">
        <f>K122</f>
        <v>2023</v>
      </c>
      <c r="S121" s="15">
        <f t="shared" si="25" ref="S121:U121">L122</f>
        <v>2024</v>
      </c>
      <c r="T121" s="15">
        <f t="shared" si="25"/>
        <v>2025</v>
      </c>
      <c r="U121" s="15">
        <f t="shared" si="25"/>
        <v>2026</v>
      </c>
    </row>
    <row r="122" spans="1:21" ht="15">
      <c r="A122" s="11" t="s">
        <v>3</v>
      </c>
      <c r="B122" s="2"/>
      <c r="C122" s="7"/>
      <c r="D122" s="67"/>
      <c r="E122" s="7"/>
      <c r="F122" s="38">
        <f>F$9</f>
        <v>2023</v>
      </c>
      <c r="G122" s="38">
        <f>G$9</f>
        <v>2024</v>
      </c>
      <c r="H122" s="38">
        <f>H$9</f>
        <v>2025</v>
      </c>
      <c r="I122" s="38">
        <v>2026</v>
      </c>
      <c r="J122" s="38"/>
      <c r="K122" s="38">
        <f>F$9</f>
        <v>2023</v>
      </c>
      <c r="L122" s="38">
        <f>G$9</f>
        <v>2024</v>
      </c>
      <c r="M122" s="38">
        <f>H$9</f>
        <v>2025</v>
      </c>
      <c r="N122" s="38">
        <v>2026</v>
      </c>
      <c r="O122" s="20"/>
      <c r="Q122" s="38" t="s">
        <v>4</v>
      </c>
      <c r="R122" s="28">
        <f>SUM(R10,SUMIFS(K$123:K$159,$E$123:$E$159,$Q122,$O$123:$O$159,"y"))</f>
        <v>4548529.9373542331</v>
      </c>
      <c r="S122" s="28">
        <f>SUM(S10,SUMIFS(L$123:L$159,$E$123:$E$159,$Q122,$O$123:$O$159,"y"))</f>
        <v>4186390.4086583923</v>
      </c>
      <c r="T122" s="28">
        <f>SUM(T10,SUMIFS(M$123:M$159,$E$123:$E$159,$Q122,$O$123:$O$159,"y"))</f>
        <v>4015010.6731874496</v>
      </c>
      <c r="U122" s="28">
        <f>SUM(U10,SUMIFS(N$123:N$159,$E$123:$E$159,$Q122,$O$123:$O$159,"y"))</f>
        <v>4015010.6731874496</v>
      </c>
    </row>
    <row r="123" spans="1:21" ht="15">
      <c r="A123" s="38" t="s">
        <v>125</v>
      </c>
      <c r="B123" s="2" t="s">
        <v>126</v>
      </c>
      <c r="C123" s="17" t="s">
        <v>150</v>
      </c>
      <c r="D123" s="63">
        <f>F123</f>
        <v>3551</v>
      </c>
      <c r="E123" s="38" t="s">
        <v>6</v>
      </c>
      <c r="F123" s="41">
        <v>3551</v>
      </c>
      <c r="G123" s="41">
        <v>1549</v>
      </c>
      <c r="H123" s="41">
        <v>1549</v>
      </c>
      <c r="I123" s="41">
        <v>1549</v>
      </c>
      <c r="J123" s="13" t="s">
        <v>106</v>
      </c>
      <c r="K123" s="41">
        <f>F123</f>
        <v>3551</v>
      </c>
      <c r="L123" s="41">
        <f>G123</f>
        <v>1549</v>
      </c>
      <c r="M123" s="41">
        <f>H123</f>
        <v>1549</v>
      </c>
      <c r="N123" s="41">
        <f>I123</f>
        <v>1549</v>
      </c>
      <c r="O123" s="32" t="s">
        <v>114</v>
      </c>
      <c r="Q123" s="38" t="s">
        <v>14</v>
      </c>
      <c r="R123" s="28">
        <f t="shared" si="26" ref="R123:R135">SUM(R12,SUMIFS(K$123:K$159,$E$123:$E$159,$Q123,$O$123:$O$159,"y"))</f>
        <v>206716.73071733187</v>
      </c>
      <c r="S123" s="28">
        <f t="shared" si="27" ref="S123:U125">SUM(S12,SUMIFS(L$123:L$156,$E$123:$E$156,$Q123,$O$123:$O$156,"y"))</f>
        <v>157864.43651286379</v>
      </c>
      <c r="T123" s="28">
        <f t="shared" si="27"/>
        <v>188334.66086824812</v>
      </c>
      <c r="U123" s="28">
        <f t="shared" si="27"/>
        <v>188334.66086824812</v>
      </c>
    </row>
    <row r="124" spans="1:21" ht="15">
      <c r="A124" s="38" t="s">
        <v>143</v>
      </c>
      <c r="B124" s="2" t="s">
        <v>146</v>
      </c>
      <c r="C124" s="17" t="s">
        <v>211</v>
      </c>
      <c r="D124" s="63">
        <f>F124</f>
        <v>8519323.5964275151</v>
      </c>
      <c r="E124" s="38" t="s">
        <v>6</v>
      </c>
      <c r="F124" s="41">
        <v>8519323.5964275151</v>
      </c>
      <c r="G124" s="41">
        <v>8895700.6882807035</v>
      </c>
      <c r="H124" s="41">
        <v>9304351.6108822897</v>
      </c>
      <c r="I124" s="41">
        <v>9773904.7649122458</v>
      </c>
      <c r="J124" s="13" t="s">
        <v>107</v>
      </c>
      <c r="K124" s="41">
        <f>F124-F10-F11-F13</f>
        <v>2827776.5008033589</v>
      </c>
      <c r="L124" s="41">
        <f>G124-G10-G11</f>
        <v>3608477.9926565471</v>
      </c>
      <c r="M124" s="41">
        <f>H124-H10-H11</f>
        <v>4017128.9152581333</v>
      </c>
      <c r="N124" s="41">
        <f>I124-I10-I11</f>
        <v>4486682.0692880889</v>
      </c>
      <c r="O124" s="32" t="s">
        <v>114</v>
      </c>
      <c r="Q124" s="38" t="s">
        <v>6</v>
      </c>
      <c r="R124" s="28">
        <f t="shared" si="26"/>
        <v>9233592.0532447584</v>
      </c>
      <c r="S124" s="28">
        <f t="shared" si="27"/>
        <v>8740223.8129005916</v>
      </c>
      <c r="T124" s="28">
        <f t="shared" si="27"/>
        <v>9097991.6874269377</v>
      </c>
      <c r="U124" s="28">
        <f t="shared" si="27"/>
        <v>9582415.057456892</v>
      </c>
    </row>
    <row r="125" spans="1:21" ht="15">
      <c r="A125" s="38" t="s">
        <v>143</v>
      </c>
      <c r="B125" s="38" t="s">
        <v>146</v>
      </c>
      <c r="C125" s="17" t="s">
        <v>211</v>
      </c>
      <c r="D125" s="62">
        <f>F125</f>
        <v>2432348.0245049857</v>
      </c>
      <c r="E125" s="38" t="s">
        <v>128</v>
      </c>
      <c r="F125" s="41">
        <v>2432348.0245049857</v>
      </c>
      <c r="G125" s="41">
        <v>2440374.3308907892</v>
      </c>
      <c r="H125" s="41">
        <v>2021921.0293999708</v>
      </c>
      <c r="I125" s="41">
        <v>1326333.4521740072</v>
      </c>
      <c r="J125" s="13" t="s">
        <v>107</v>
      </c>
      <c r="K125" s="41">
        <f>F125-F12</f>
        <v>145743.8255090043</v>
      </c>
      <c r="L125" s="41">
        <f>G125-G12</f>
        <v>153770.1318948078</v>
      </c>
      <c r="M125" s="41">
        <f>H125-H12</f>
        <v>-264683.16959601059</v>
      </c>
      <c r="N125" s="41">
        <f>I125-I12</f>
        <v>-960270.74682197417</v>
      </c>
      <c r="O125" s="32" t="s">
        <v>114</v>
      </c>
      <c r="Q125" s="38" t="s">
        <v>110</v>
      </c>
      <c r="R125" s="28">
        <f t="shared" si="26"/>
        <v>-491405.31559989386</v>
      </c>
      <c r="S125" s="28">
        <f t="shared" si="27"/>
        <v>-529811.576</v>
      </c>
      <c r="T125" s="28">
        <f t="shared" si="27"/>
        <v>-491405.31559989386</v>
      </c>
      <c r="U125" s="28">
        <f t="shared" si="27"/>
        <v>-491405.31559989386</v>
      </c>
    </row>
    <row r="126" spans="1:21" ht="15">
      <c r="A126" s="38" t="s">
        <v>152</v>
      </c>
      <c r="B126" s="39" t="s">
        <v>153</v>
      </c>
      <c r="C126" s="17" t="s">
        <v>277</v>
      </c>
      <c r="D126" s="62">
        <f t="shared" si="28" ref="D126:D127">F126</f>
        <v>621825.49999999988</v>
      </c>
      <c r="E126" s="38" t="s">
        <v>186</v>
      </c>
      <c r="F126" s="41">
        <v>621825.49999999988</v>
      </c>
      <c r="G126" s="41">
        <f>F126</f>
        <v>621825.49999999988</v>
      </c>
      <c r="H126" s="41"/>
      <c r="J126" s="13" t="s">
        <v>106</v>
      </c>
      <c r="K126" s="41">
        <f t="shared" si="29" ref="K126:M128">F126</f>
        <v>621825.49999999988</v>
      </c>
      <c r="L126" s="41">
        <f t="shared" si="29"/>
        <v>621825.49999999988</v>
      </c>
      <c r="M126" s="41"/>
      <c r="N126" s="41"/>
      <c r="O126" s="32" t="s">
        <v>114</v>
      </c>
      <c r="Q126" s="38" t="s">
        <v>32</v>
      </c>
      <c r="R126" s="28">
        <f t="shared" si="26"/>
        <v>23201.346266335462</v>
      </c>
      <c r="S126" s="28">
        <f t="shared" si="30" ref="S126:S135">SUM(S15,SUMIFS(L$123:L$159,$E$123:$E$159,$Q126,$O$123:$O$159,"y"))</f>
        <v>67106.545464084251</v>
      </c>
      <c r="T126" s="28">
        <f t="shared" si="31" ref="T126:T135">SUM(T15,SUMIFS(M$123:M$159,$E$123:$E$159,$Q126,$O$123:$O$159,"y"))</f>
        <v>27165.214316312926</v>
      </c>
      <c r="U126" s="28">
        <f t="shared" si="32" ref="U126:U135">SUM(U15,SUMIFS(N$123:N$159,$E$123:$E$159,$Q126,$O$123:$O$159,"y"))</f>
        <v>27165.214316312926</v>
      </c>
    </row>
    <row r="127" spans="1:21" ht="15">
      <c r="A127" s="38" t="s">
        <v>152</v>
      </c>
      <c r="B127" s="39" t="s">
        <v>153</v>
      </c>
      <c r="C127" s="17" t="s">
        <v>277</v>
      </c>
      <c r="D127" s="62">
        <f t="shared" si="28"/>
        <v>0</v>
      </c>
      <c r="E127" s="38" t="s">
        <v>128</v>
      </c>
      <c r="G127" s="41">
        <v>8660</v>
      </c>
      <c r="H127" s="41">
        <f>G127</f>
        <v>8660</v>
      </c>
      <c r="J127" s="13" t="s">
        <v>106</v>
      </c>
      <c r="K127" s="41"/>
      <c r="L127" s="41">
        <f t="shared" si="29"/>
        <v>8660</v>
      </c>
      <c r="M127" s="41">
        <f t="shared" si="29"/>
        <v>8660</v>
      </c>
      <c r="N127" s="41"/>
      <c r="O127" s="32" t="s">
        <v>114</v>
      </c>
      <c r="Q127" s="38" t="s">
        <v>16</v>
      </c>
      <c r="R127" s="28">
        <f t="shared" si="26"/>
        <v>111448.8260379025</v>
      </c>
      <c r="S127" s="28">
        <f t="shared" si="30"/>
        <v>118527.511015</v>
      </c>
      <c r="T127" s="28">
        <f t="shared" si="31"/>
        <v>118527.511015</v>
      </c>
      <c r="U127" s="28">
        <f t="shared" si="32"/>
        <v>106760</v>
      </c>
    </row>
    <row r="128" spans="1:21" ht="15" customHeight="1">
      <c r="A128" s="38" t="s">
        <v>49</v>
      </c>
      <c r="B128" s="39" t="s">
        <v>182</v>
      </c>
      <c r="C128" s="17" t="s">
        <v>245</v>
      </c>
      <c r="D128" s="62">
        <f t="shared" si="33" ref="D128:D132">F128</f>
        <v>0</v>
      </c>
      <c r="E128" s="38" t="s">
        <v>6</v>
      </c>
      <c r="F128" s="41"/>
      <c r="G128" s="41">
        <f>199905</f>
        <v>199905</v>
      </c>
      <c r="H128" s="41">
        <f>G128</f>
        <v>199905</v>
      </c>
      <c r="I128" s="41">
        <f>H128</f>
        <v>199905</v>
      </c>
      <c r="J128" s="40" t="s">
        <v>106</v>
      </c>
      <c r="K128" s="41"/>
      <c r="L128" s="41">
        <f t="shared" si="29"/>
        <v>199905</v>
      </c>
      <c r="M128" s="41">
        <f t="shared" si="29"/>
        <v>199905</v>
      </c>
      <c r="N128" s="41">
        <f>I128</f>
        <v>199905</v>
      </c>
      <c r="O128" s="32" t="s">
        <v>114</v>
      </c>
      <c r="Q128" s="38" t="s">
        <v>15</v>
      </c>
      <c r="R128" s="28">
        <f t="shared" si="26"/>
        <v>821965.27524729189</v>
      </c>
      <c r="S128" s="28">
        <f t="shared" si="30"/>
        <v>485932.1120199124</v>
      </c>
      <c r="T128" s="28">
        <f t="shared" si="31"/>
        <v>496622.99237248598</v>
      </c>
      <c r="U128" s="28">
        <f t="shared" si="32"/>
        <v>477810.92078248598</v>
      </c>
    </row>
    <row r="129" spans="1:21" ht="15" customHeight="1">
      <c r="A129" s="17" t="s">
        <v>190</v>
      </c>
      <c r="B129" s="2" t="s">
        <v>146</v>
      </c>
      <c r="C129" s="17" t="s">
        <v>330</v>
      </c>
      <c r="D129" s="62">
        <f t="shared" si="33"/>
        <v>17857</v>
      </c>
      <c r="E129" s="38" t="s">
        <v>6</v>
      </c>
      <c r="F129" s="69">
        <v>17857</v>
      </c>
      <c r="G129" s="69"/>
      <c r="J129" s="13" t="s">
        <v>106</v>
      </c>
      <c r="K129" s="41">
        <f>F129</f>
        <v>17857</v>
      </c>
      <c r="L129" s="41"/>
      <c r="M129" s="37"/>
      <c r="N129" s="37"/>
      <c r="O129" s="32" t="s">
        <v>114</v>
      </c>
      <c r="Q129" s="38" t="s">
        <v>17</v>
      </c>
      <c r="R129" s="28">
        <f t="shared" si="26"/>
        <v>378335.58635205327</v>
      </c>
      <c r="S129" s="28">
        <f t="shared" si="30"/>
        <v>378335.58635205327</v>
      </c>
      <c r="T129" s="28">
        <f t="shared" si="31"/>
        <v>378335.58635205327</v>
      </c>
      <c r="U129" s="28">
        <f t="shared" si="32"/>
        <v>378335.58635205327</v>
      </c>
    </row>
    <row r="130" spans="1:21" ht="15" customHeight="1">
      <c r="A130" s="38" t="s">
        <v>248</v>
      </c>
      <c r="B130" s="39" t="s">
        <v>213</v>
      </c>
      <c r="C130" s="17" t="s">
        <v>212</v>
      </c>
      <c r="D130" s="62">
        <f t="shared" si="33"/>
        <v>1116043.8168838522</v>
      </c>
      <c r="E130" s="38" t="s">
        <v>186</v>
      </c>
      <c r="F130" s="41">
        <v>1116043.8168838522</v>
      </c>
      <c r="G130" s="13"/>
      <c r="J130" s="13" t="s">
        <v>106</v>
      </c>
      <c r="K130" s="41">
        <f>F130</f>
        <v>1116043.8168838522</v>
      </c>
      <c r="L130" s="41">
        <f>G130</f>
        <v>0</v>
      </c>
      <c r="M130" s="41"/>
      <c r="N130" s="41"/>
      <c r="O130" s="32" t="s">
        <v>114</v>
      </c>
      <c r="Q130" s="36" t="s">
        <v>108</v>
      </c>
      <c r="R130" s="28">
        <f t="shared" si="26"/>
        <v>-56973.321812328577</v>
      </c>
      <c r="S130" s="28">
        <f t="shared" si="30"/>
        <v>0</v>
      </c>
      <c r="T130" s="28">
        <f t="shared" si="31"/>
        <v>0</v>
      </c>
      <c r="U130" s="28">
        <f t="shared" si="32"/>
        <v>0</v>
      </c>
    </row>
    <row r="131" spans="1:21" ht="15" customHeight="1">
      <c r="A131" s="38" t="s">
        <v>198</v>
      </c>
      <c r="B131" s="39" t="s">
        <v>213</v>
      </c>
      <c r="C131" s="17" t="s">
        <v>212</v>
      </c>
      <c r="D131" s="62">
        <f t="shared" si="33"/>
        <v>0</v>
      </c>
      <c r="E131" s="38" t="s">
        <v>186</v>
      </c>
      <c r="G131" s="13">
        <v>176101.4644897554</v>
      </c>
      <c r="H131" s="13">
        <v>15161.483883774034</v>
      </c>
      <c r="J131" s="13" t="s">
        <v>106</v>
      </c>
      <c r="L131" s="41">
        <f>G131</f>
        <v>176101.4644897554</v>
      </c>
      <c r="M131" s="41">
        <f>H131</f>
        <v>15161.483883774034</v>
      </c>
      <c r="N131" s="41"/>
      <c r="O131" s="32" t="s">
        <v>114</v>
      </c>
      <c r="Q131" s="19" t="s">
        <v>11</v>
      </c>
      <c r="R131" s="28">
        <f t="shared" si="26"/>
        <v>3183965.255121164</v>
      </c>
      <c r="S131" s="28">
        <f t="shared" si="30"/>
        <v>3183965.255121164</v>
      </c>
      <c r="T131" s="28">
        <f t="shared" si="31"/>
        <v>3183965.255121164</v>
      </c>
      <c r="U131" s="28">
        <f t="shared" si="32"/>
        <v>3183965.255121164</v>
      </c>
    </row>
    <row r="132" spans="1:23" ht="15" customHeight="1">
      <c r="A132" s="38" t="s">
        <v>198</v>
      </c>
      <c r="B132" s="39" t="s">
        <v>213</v>
      </c>
      <c r="C132" s="17" t="s">
        <v>212</v>
      </c>
      <c r="D132" s="62">
        <f t="shared" si="33"/>
        <v>0</v>
      </c>
      <c r="E132" s="38" t="s">
        <v>128</v>
      </c>
      <c r="H132" s="13">
        <v>4431.5874705635943</v>
      </c>
      <c r="I132" s="13"/>
      <c r="J132" s="13" t="s">
        <v>106</v>
      </c>
      <c r="L132" s="41"/>
      <c r="M132" s="41">
        <f>H132</f>
        <v>4431.5874705635943</v>
      </c>
      <c r="O132" s="32" t="s">
        <v>114</v>
      </c>
      <c r="Q132" s="5" t="s">
        <v>113</v>
      </c>
      <c r="R132" s="28">
        <f t="shared" si="26"/>
        <v>88530.289555328272</v>
      </c>
      <c r="S132" s="28">
        <f t="shared" si="30"/>
        <v>88530.289555328272</v>
      </c>
      <c r="T132" s="28">
        <f t="shared" si="31"/>
        <v>88530.289555328272</v>
      </c>
      <c r="U132" s="28">
        <f t="shared" si="32"/>
        <v>88530.289555328272</v>
      </c>
      <c r="W132" s="36"/>
    </row>
    <row r="133" spans="1:21" ht="15">
      <c r="A133" s="38" t="s">
        <v>278</v>
      </c>
      <c r="B133" s="39" t="s">
        <v>331</v>
      </c>
      <c r="C133" s="17" t="s">
        <v>279</v>
      </c>
      <c r="D133" s="62">
        <f t="shared" si="34" ref="D133">F133</f>
        <v>0</v>
      </c>
      <c r="E133" s="38" t="s">
        <v>14</v>
      </c>
      <c r="G133" s="13">
        <v>157864.43651286379</v>
      </c>
      <c r="H133" s="13"/>
      <c r="J133" s="40" t="s">
        <v>107</v>
      </c>
      <c r="L133" s="37">
        <f>G133-G21</f>
        <v>-30470.224355384329</v>
      </c>
      <c r="M133" s="37"/>
      <c r="N133" s="37"/>
      <c r="O133" s="32" t="s">
        <v>114</v>
      </c>
      <c r="Q133" s="5" t="s">
        <v>128</v>
      </c>
      <c r="R133" s="28">
        <f t="shared" si="26"/>
        <v>304471.63829261524</v>
      </c>
      <c r="S133" s="28">
        <f t="shared" si="30"/>
        <v>-31429.085060065729</v>
      </c>
      <c r="T133" s="28">
        <f t="shared" si="31"/>
        <v>-158603.83243398322</v>
      </c>
      <c r="U133" s="28">
        <f t="shared" si="32"/>
        <v>-920474.92391051038</v>
      </c>
    </row>
    <row r="134" spans="1:21" ht="15">
      <c r="A134" s="38" t="s">
        <v>278</v>
      </c>
      <c r="B134" s="39" t="s">
        <v>331</v>
      </c>
      <c r="C134" s="17" t="s">
        <v>279</v>
      </c>
      <c r="D134" s="62">
        <f t="shared" si="35" ref="D134:D143">F134</f>
        <v>0</v>
      </c>
      <c r="E134" s="38" t="s">
        <v>128</v>
      </c>
      <c r="G134" s="13">
        <v>533.5985198443351</v>
      </c>
      <c r="J134" s="40" t="s">
        <v>107</v>
      </c>
      <c r="L134" s="41">
        <f>G134-'Authorized Rev Req'!M25</f>
        <v>82.974488043495057</v>
      </c>
      <c r="M134" s="37"/>
      <c r="N134" s="37"/>
      <c r="O134" s="32" t="s">
        <v>114</v>
      </c>
      <c r="Q134" s="5" t="s">
        <v>164</v>
      </c>
      <c r="R134" s="28">
        <f t="shared" si="26"/>
        <v>148808.70483383685</v>
      </c>
      <c r="S134" s="28">
        <f t="shared" si="30"/>
        <v>148808.70483383685</v>
      </c>
      <c r="T134" s="28">
        <f t="shared" si="31"/>
        <v>148808.70483383685</v>
      </c>
      <c r="U134" s="28">
        <f t="shared" si="32"/>
        <v>148808.70483383685</v>
      </c>
    </row>
    <row r="135" spans="1:21" ht="17.25">
      <c r="A135" s="38" t="s">
        <v>278</v>
      </c>
      <c r="B135" s="39" t="s">
        <v>331</v>
      </c>
      <c r="C135" s="17" t="s">
        <v>279</v>
      </c>
      <c r="D135" s="62">
        <f t="shared" si="35"/>
        <v>0</v>
      </c>
      <c r="E135" s="38" t="s">
        <v>128</v>
      </c>
      <c r="G135" s="13">
        <v>-2640387.8500360525</v>
      </c>
      <c r="J135" s="40" t="s">
        <v>107</v>
      </c>
      <c r="L135" s="68">
        <f>G135-G19</f>
        <v>-411257.20972590242</v>
      </c>
      <c r="M135" s="37"/>
      <c r="N135" s="37"/>
      <c r="O135" s="32" t="s">
        <v>114</v>
      </c>
      <c r="Q135" s="5" t="s">
        <v>186</v>
      </c>
      <c r="R135" s="43">
        <f t="shared" si="26"/>
        <v>2905922.8664484923</v>
      </c>
      <c r="S135" s="43">
        <f t="shared" si="30"/>
        <v>1588640.1157733244</v>
      </c>
      <c r="T135" s="43">
        <f t="shared" si="31"/>
        <v>486026.23746484314</v>
      </c>
      <c r="U135" s="43">
        <f t="shared" si="32"/>
        <v>470864.75358106912</v>
      </c>
    </row>
    <row r="136" spans="1:21" ht="15">
      <c r="A136" s="38" t="s">
        <v>278</v>
      </c>
      <c r="B136" s="39" t="s">
        <v>331</v>
      </c>
      <c r="C136" s="17" t="s">
        <v>279</v>
      </c>
      <c r="D136" s="62">
        <f t="shared" si="35"/>
        <v>0</v>
      </c>
      <c r="E136" s="38" t="s">
        <v>32</v>
      </c>
      <c r="G136" s="13">
        <v>67106.545464084251</v>
      </c>
      <c r="J136" s="40" t="s">
        <v>107</v>
      </c>
      <c r="K136" s="41"/>
      <c r="L136" s="41">
        <f>G136-G20</f>
        <v>39941.331147771329</v>
      </c>
      <c r="M136" s="41"/>
      <c r="N136" s="41"/>
      <c r="O136" s="32" t="s">
        <v>114</v>
      </c>
      <c r="Q136" s="38" t="s">
        <v>111</v>
      </c>
      <c r="R136" s="20">
        <f>SUM(R122:R135)</f>
        <v>21407109.872059122</v>
      </c>
      <c r="S136" s="20">
        <f>SUM(S122:S135)</f>
        <v>18583084.117146485</v>
      </c>
      <c r="T136" s="20">
        <f>SUM(T122:T135)</f>
        <v>17579309.664479781</v>
      </c>
      <c r="U136" s="20">
        <f>SUM(U122:U135)</f>
        <v>17256120.876544438</v>
      </c>
    </row>
    <row r="137" spans="1:21" ht="15">
      <c r="A137" s="38" t="s">
        <v>278</v>
      </c>
      <c r="B137" s="39" t="s">
        <v>331</v>
      </c>
      <c r="C137" s="17" t="s">
        <v>279</v>
      </c>
      <c r="D137" s="62">
        <f t="shared" si="35"/>
        <v>0</v>
      </c>
      <c r="E137" s="38" t="s">
        <v>4</v>
      </c>
      <c r="F137" s="41"/>
      <c r="G137" s="41">
        <v>4183672.8241416253</v>
      </c>
      <c r="H137" s="41"/>
      <c r="I137" s="41"/>
      <c r="J137" s="40" t="s">
        <v>107</v>
      </c>
      <c r="L137" s="37">
        <f>G137-G18</f>
        <v>171379.73547094269</v>
      </c>
      <c r="O137" s="32" t="s">
        <v>114</v>
      </c>
      <c r="Q137" s="21"/>
      <c r="R137" s="37"/>
      <c r="S137" s="68"/>
      <c r="T137" s="37"/>
      <c r="U137" s="37"/>
    </row>
    <row r="138" spans="1:17" ht="15">
      <c r="A138" s="38" t="s">
        <v>278</v>
      </c>
      <c r="B138" s="39" t="s">
        <v>331</v>
      </c>
      <c r="C138" s="17" t="s">
        <v>279</v>
      </c>
      <c r="D138" s="62">
        <f t="shared" si="35"/>
        <v>0</v>
      </c>
      <c r="E138" s="38" t="s">
        <v>4</v>
      </c>
      <c r="F138" s="41"/>
      <c r="G138" s="41">
        <v>0</v>
      </c>
      <c r="H138" s="41"/>
      <c r="I138" s="41"/>
      <c r="J138" s="40" t="s">
        <v>107</v>
      </c>
      <c r="K138" s="41"/>
      <c r="L138" s="37">
        <f>G138</f>
        <v>0</v>
      </c>
      <c r="O138" s="32" t="s">
        <v>114</v>
      </c>
      <c r="Q138" s="21"/>
    </row>
    <row r="139" spans="1:17" ht="15">
      <c r="A139" s="38" t="s">
        <v>278</v>
      </c>
      <c r="B139" s="39" t="s">
        <v>331</v>
      </c>
      <c r="C139" s="17" t="s">
        <v>279</v>
      </c>
      <c r="D139" s="62">
        <f t="shared" si="35"/>
        <v>0</v>
      </c>
      <c r="E139" s="38" t="s">
        <v>128</v>
      </c>
      <c r="F139" s="41"/>
      <c r="G139" s="41">
        <v>7421.5381850847316</v>
      </c>
      <c r="H139" s="41"/>
      <c r="I139" s="41"/>
      <c r="J139" s="40" t="s">
        <v>107</v>
      </c>
      <c r="L139" s="37">
        <f>G139-'Authorized Rev Req'!M24</f>
        <v>96904.706242908826</v>
      </c>
      <c r="O139" s="32" t="s">
        <v>114</v>
      </c>
      <c r="Q139" s="21"/>
    </row>
    <row r="140" spans="1:15" ht="15">
      <c r="A140" s="38" t="s">
        <v>278</v>
      </c>
      <c r="B140" s="39" t="s">
        <v>331</v>
      </c>
      <c r="C140" s="17" t="s">
        <v>279</v>
      </c>
      <c r="D140" s="62">
        <f t="shared" si="35"/>
        <v>0</v>
      </c>
      <c r="E140" s="38" t="s">
        <v>15</v>
      </c>
      <c r="F140" s="41"/>
      <c r="G140" s="41">
        <v>2784.1976792654095</v>
      </c>
      <c r="H140" s="41"/>
      <c r="I140" s="41"/>
      <c r="J140" s="40" t="s">
        <v>107</v>
      </c>
      <c r="L140" s="37">
        <f>G140-G93</f>
        <v>4842.3370587162626</v>
      </c>
      <c r="O140" s="32" t="s">
        <v>114</v>
      </c>
    </row>
    <row r="141" spans="1:15" ht="15">
      <c r="A141" s="38" t="s">
        <v>278</v>
      </c>
      <c r="B141" s="39" t="s">
        <v>331</v>
      </c>
      <c r="C141" s="17" t="s">
        <v>279</v>
      </c>
      <c r="D141" s="62">
        <f t="shared" si="35"/>
        <v>0</v>
      </c>
      <c r="E141" s="38" t="s">
        <v>15</v>
      </c>
      <c r="F141" s="41"/>
      <c r="G141" s="41">
        <v>-451.10510884494761</v>
      </c>
      <c r="H141" s="41"/>
      <c r="I141" s="41"/>
      <c r="J141" s="40" t="s">
        <v>107</v>
      </c>
      <c r="L141" s="37">
        <f>G141-G67</f>
        <v>-20456.336347191129</v>
      </c>
      <c r="O141" s="32" t="s">
        <v>114</v>
      </c>
    </row>
    <row r="142" spans="1:15" ht="15">
      <c r="A142" s="38" t="s">
        <v>278</v>
      </c>
      <c r="B142" s="39" t="s">
        <v>331</v>
      </c>
      <c r="C142" s="17" t="s">
        <v>279</v>
      </c>
      <c r="D142" s="62">
        <f t="shared" si="35"/>
        <v>0</v>
      </c>
      <c r="E142" s="38" t="s">
        <v>15</v>
      </c>
      <c r="F142" s="41"/>
      <c r="G142" s="41">
        <v>17940.723669031904</v>
      </c>
      <c r="H142" s="41"/>
      <c r="I142" s="41"/>
      <c r="J142" s="40" t="s">
        <v>107</v>
      </c>
      <c r="L142" s="37">
        <f>G142-G92</f>
        <v>4623.1189359012824</v>
      </c>
      <c r="O142" s="32" t="s">
        <v>114</v>
      </c>
    </row>
    <row r="143" spans="1:15" ht="15">
      <c r="A143" s="38" t="s">
        <v>278</v>
      </c>
      <c r="B143" s="39" t="s">
        <v>331</v>
      </c>
      <c r="C143" s="17" t="s">
        <v>279</v>
      </c>
      <c r="D143" s="62">
        <f t="shared" si="35"/>
        <v>0</v>
      </c>
      <c r="E143" s="38" t="s">
        <v>110</v>
      </c>
      <c r="F143" s="41"/>
      <c r="G143" s="40">
        <f>-529811576/1000</f>
        <v>-529811.576</v>
      </c>
      <c r="H143" s="41"/>
      <c r="I143" s="41"/>
      <c r="J143" s="40" t="s">
        <v>107</v>
      </c>
      <c r="L143" s="37">
        <f>G143-G66</f>
        <v>-38406.260400106141</v>
      </c>
      <c r="O143" s="32" t="s">
        <v>114</v>
      </c>
    </row>
    <row r="144" ht="15">
      <c r="O144" s="32"/>
    </row>
    <row r="145" ht="15"/>
    <row r="146" ht="15"/>
    <row r="147" ht="15"/>
    <row r="148" ht="15"/>
    <row r="149" ht="15"/>
    <row r="150" ht="15"/>
    <row r="151" spans="1:17" ht="15">
      <c r="A151" s="11" t="s">
        <v>8</v>
      </c>
      <c r="B151" s="2"/>
      <c r="C151" s="17"/>
      <c r="D151" s="62"/>
      <c r="F151" s="40"/>
      <c r="G151" s="40"/>
      <c r="H151" s="40"/>
      <c r="I151" s="40"/>
      <c r="K151" s="41"/>
      <c r="L151" s="41"/>
      <c r="M151" s="41"/>
      <c r="N151" s="41"/>
      <c r="O151" s="32"/>
      <c r="Q151" s="21"/>
    </row>
    <row r="152" spans="2:17" ht="15">
      <c r="B152" s="39"/>
      <c r="C152" s="17"/>
      <c r="D152" s="62"/>
      <c r="F152" s="41"/>
      <c r="G152" s="41"/>
      <c r="H152" s="41"/>
      <c r="I152" s="41"/>
      <c r="K152" s="41"/>
      <c r="L152" s="41"/>
      <c r="M152" s="41"/>
      <c r="N152" s="41"/>
      <c r="O152" s="32"/>
      <c r="Q152" s="21"/>
    </row>
    <row r="153" ht="15">
      <c r="Q153" s="21"/>
    </row>
    <row r="154" ht="15">
      <c r="Q154" s="21"/>
    </row>
    <row r="155" ht="15">
      <c r="Q155" s="21"/>
    </row>
    <row r="156" ht="15">
      <c r="Q156" s="21"/>
    </row>
    <row r="157" spans="1:15" ht="15">
      <c r="A157" s="11"/>
      <c r="D157" s="63"/>
      <c r="F157" s="22"/>
      <c r="G157" s="22"/>
      <c r="H157" s="22"/>
      <c r="I157" s="22"/>
      <c r="K157" s="22"/>
      <c r="L157" s="22"/>
      <c r="M157" s="22"/>
      <c r="N157" s="22"/>
      <c r="O157" s="22"/>
    </row>
    <row r="158" spans="1:15" ht="15">
      <c r="A158" s="11" t="s">
        <v>10</v>
      </c>
      <c r="D158" s="63"/>
      <c r="F158" s="22"/>
      <c r="G158" s="22"/>
      <c r="H158" s="22"/>
      <c r="I158" s="22"/>
      <c r="K158" s="22"/>
      <c r="L158" s="22"/>
      <c r="M158" s="22"/>
      <c r="N158" s="22"/>
      <c r="O158" s="22"/>
    </row>
    <row r="159" spans="3:15" ht="15">
      <c r="C159" s="17"/>
      <c r="D159" s="62"/>
      <c r="F159" s="22"/>
      <c r="G159" s="41"/>
      <c r="H159" s="41"/>
      <c r="I159" s="22"/>
      <c r="K159" s="22"/>
      <c r="L159" s="41"/>
      <c r="M159" s="41"/>
      <c r="N159" s="22"/>
      <c r="O159" s="32"/>
    </row>
    <row r="160" spans="3:15" ht="15">
      <c r="C160" s="17"/>
      <c r="D160" s="62"/>
      <c r="F160" s="22"/>
      <c r="G160" s="41"/>
      <c r="H160" s="41"/>
      <c r="I160" s="22"/>
      <c r="K160" s="22"/>
      <c r="L160" s="41"/>
      <c r="M160" s="41"/>
      <c r="N160" s="22"/>
      <c r="O160" s="32"/>
    </row>
    <row r="161" spans="3:15" ht="15">
      <c r="C161" s="17"/>
      <c r="D161" s="62"/>
      <c r="F161" s="22"/>
      <c r="G161" s="41"/>
      <c r="H161" s="41"/>
      <c r="I161" s="22"/>
      <c r="K161" s="22"/>
      <c r="L161" s="41"/>
      <c r="M161" s="41"/>
      <c r="N161" s="22"/>
      <c r="O161" s="32"/>
    </row>
    <row r="162" spans="4:15" ht="15">
      <c r="D162" s="63"/>
      <c r="F162" s="22"/>
      <c r="G162" s="22"/>
      <c r="H162" s="22"/>
      <c r="I162" s="22"/>
      <c r="K162" s="22"/>
      <c r="L162" s="22"/>
      <c r="M162" s="22"/>
      <c r="N162" s="22"/>
      <c r="O162" s="22"/>
    </row>
    <row r="163" spans="1:15" ht="15.75" thickBot="1">
      <c r="A163" s="11" t="s">
        <v>22</v>
      </c>
      <c r="D163" s="65">
        <f>SUM(D123:D162)</f>
        <v>12710948.937816354</v>
      </c>
      <c r="F163" s="14">
        <f>SUM(F123:F162)</f>
        <v>12710948.937816354</v>
      </c>
      <c r="G163" s="14">
        <f>SUM(G123:G162)</f>
        <v>13610789.316688152</v>
      </c>
      <c r="H163" s="14">
        <f>SUM(H123:H162)</f>
        <v>11555979.711636597</v>
      </c>
      <c r="I163" s="14">
        <f>SUM(I123:I162)</f>
        <v>11301692.217086254</v>
      </c>
      <c r="J163" s="38"/>
      <c r="K163" s="14">
        <f>SUM(K123:K162)</f>
        <v>4732797.6431962159</v>
      </c>
      <c r="L163" s="14">
        <f>SUM(L123:L162)</f>
        <v>4587473.2615568107</v>
      </c>
      <c r="M163" s="14">
        <f>SUM(M123:M162)</f>
        <v>3982152.8170164605</v>
      </c>
      <c r="N163" s="14">
        <f>SUM(N123:N162)</f>
        <v>3727865.3224661145</v>
      </c>
      <c r="O163" s="33"/>
    </row>
    <row r="164" ht="15.75" thickTop="1">
      <c r="F164" s="40"/>
    </row>
    <row r="165" ht="15">
      <c r="F165" s="13"/>
    </row>
    <row r="166" ht="15"/>
    <row r="167" spans="1:2" ht="15">
      <c r="A167" s="38" t="s">
        <v>246</v>
      </c>
      <c r="B167" s="102">
        <v>0.010869</v>
      </c>
    </row>
    <row r="168" spans="1:2" ht="15">
      <c r="A168" s="38" t="s">
        <v>158</v>
      </c>
      <c r="B168" s="51">
        <v>0.010810999999999999</v>
      </c>
    </row>
  </sheetData>
  <mergeCells count="5">
    <mergeCell ref="A7:J7"/>
    <mergeCell ref="F8:I8"/>
    <mergeCell ref="A120:N120"/>
    <mergeCell ref="F121:I121"/>
    <mergeCell ref="K121:N121"/>
  </mergeCells>
  <conditionalFormatting sqref="A66 A68">
    <cfRule type="duplicateValues" priority="5" dxfId="0">
      <formula>AND(COUNTIF($A$66:$A$66,A66)+COUNTIF($A$68:$A$68,A66)&gt;1,NOT(ISBLANK(A66)))</formula>
    </cfRule>
  </conditionalFormatting>
  <conditionalFormatting sqref="A69">
    <cfRule type="duplicateValues" priority="4" dxfId="0">
      <formula>AND(COUNTIF($A$69:$A$69,A69)&gt;1,NOT(ISBLANK(A69)))</formula>
    </cfRule>
  </conditionalFormatting>
  <conditionalFormatting sqref="A71:A72">
    <cfRule type="duplicateValues" priority="8" dxfId="0">
      <formula>AND(COUNTIF($A$71:$A$72,A71)&gt;1,NOT(ISBLANK(A71)))</formula>
    </cfRule>
  </conditionalFormatting>
  <conditionalFormatting sqref="M73:M91 M67">
    <cfRule type="duplicateValues" priority="10" dxfId="0">
      <formula>AND(COUNTIF($M$73:$M$91,M67)+COUNTIF($M$67:$M$67,M67)&gt;1,NOT(ISBLANK(M67)))</formula>
    </cfRule>
  </conditionalFormatting>
  <dataValidations count="1">
    <dataValidation type="list" allowBlank="1" showInputMessage="1" showErrorMessage="1" sqref="F9:H9 F122:H122 J122:M122">
      <formula1>"2019,2020,2021,2022,2023,2024,2025"</formula1>
    </dataValidation>
  </dataValidations>
  <pageMargins left="0.7" right="0.7" top="0.75" bottom="0.75" header="0.3" footer="0.3"/>
  <pageSetup orientation="landscape" paperSize="3" r:id="rId1"/>
  <headerFooter>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2023-06-01T19:33:18Z</dcterms:created>
  <dcterms:modified xsi:type="dcterms:W3CDTF">2023-06-01T19:33:18Z</dcterms:modified>
  <cp:category/>
  <cp:contentType/>
  <cp:contentStatus/>
</cp:coreProperties>
</file>