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fm\Documents\"/>
    </mc:Choice>
  </mc:AlternateContent>
  <xr:revisionPtr revIDLastSave="0" documentId="13_ncr:1_{8A5BAEFB-1ECC-47C7-9CCA-1FDAF09EE5CE}" xr6:coauthVersionLast="46" xr6:coauthVersionMax="46" xr10:uidLastSave="{00000000-0000-0000-0000-000000000000}"/>
  <bookViews>
    <workbookView xWindow="-120" yWindow="-120" windowWidth="29040" windowHeight="15840" xr2:uid="{DA80E676-7AF8-4C1A-A21E-6FB5DC899FD9}"/>
  </bookViews>
  <sheets>
    <sheet name="Authorized Rev Req" sheetId="1" r:id="rId1"/>
    <sheet name="Incremental Rev Req" sheetId="2" r:id="rId2"/>
  </sheets>
  <definedNames>
    <definedName name="_xlnm.Print_Area" localSheetId="1">'Incremental Rev Req'!$A$1:$K$115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9" i="2" l="1"/>
  <c r="L90" i="2"/>
  <c r="L91" i="2"/>
  <c r="L92" i="2"/>
  <c r="L93" i="2"/>
  <c r="L94" i="2"/>
  <c r="L95" i="2"/>
  <c r="F96" i="2"/>
  <c r="F113" i="2" s="1"/>
  <c r="G96" i="2"/>
  <c r="H96" i="2" s="1"/>
  <c r="F97" i="2"/>
  <c r="G97" i="2"/>
  <c r="H97" i="2" s="1"/>
  <c r="L97" i="2" s="1"/>
  <c r="F98" i="2"/>
  <c r="J98" i="2" s="1"/>
  <c r="G98" i="2"/>
  <c r="H98" i="2" s="1"/>
  <c r="L98" i="2" s="1"/>
  <c r="F99" i="2"/>
  <c r="G99" i="2"/>
  <c r="H99" i="2" s="1"/>
  <c r="L99" i="2" s="1"/>
  <c r="H101" i="2"/>
  <c r="D56" i="2"/>
  <c r="F56" i="2" s="1"/>
  <c r="H102" i="2"/>
  <c r="D57" i="2"/>
  <c r="F57" i="2"/>
  <c r="G57" i="2"/>
  <c r="H57" i="2" s="1"/>
  <c r="L102" i="2" s="1"/>
  <c r="L103" i="2"/>
  <c r="H104" i="2"/>
  <c r="D58" i="2"/>
  <c r="F58" i="2"/>
  <c r="G58" i="2"/>
  <c r="K104" i="2" s="1"/>
  <c r="H58" i="2"/>
  <c r="L104" i="2" s="1"/>
  <c r="L105" i="2"/>
  <c r="L106" i="2"/>
  <c r="L107" i="2"/>
  <c r="F108" i="2"/>
  <c r="G108" i="2"/>
  <c r="H108" i="2"/>
  <c r="L108" i="2"/>
  <c r="K89" i="2"/>
  <c r="K90" i="2"/>
  <c r="K91" i="2"/>
  <c r="K92" i="2"/>
  <c r="K93" i="2"/>
  <c r="K94" i="2"/>
  <c r="G95" i="2"/>
  <c r="K95" i="2" s="1"/>
  <c r="K99" i="2"/>
  <c r="G100" i="2"/>
  <c r="K100" i="2" s="1"/>
  <c r="K103" i="2"/>
  <c r="G104" i="2"/>
  <c r="K105" i="2"/>
  <c r="K106" i="2"/>
  <c r="K107" i="2"/>
  <c r="K108" i="2"/>
  <c r="D10" i="2"/>
  <c r="F10" i="2" s="1"/>
  <c r="D11" i="2"/>
  <c r="F11" i="2" s="1"/>
  <c r="D12" i="2"/>
  <c r="F12" i="2" s="1"/>
  <c r="D16" i="2"/>
  <c r="F16" i="2" s="1"/>
  <c r="H17" i="2"/>
  <c r="H22" i="2"/>
  <c r="H23" i="2"/>
  <c r="D24" i="2"/>
  <c r="F24" i="2"/>
  <c r="G24" i="2" s="1"/>
  <c r="H24" i="2" s="1"/>
  <c r="D25" i="2"/>
  <c r="F25" i="2"/>
  <c r="G25" i="2" s="1"/>
  <c r="H25" i="2" s="1"/>
  <c r="H26" i="2"/>
  <c r="D27" i="2"/>
  <c r="F27" i="2" s="1"/>
  <c r="D28" i="2"/>
  <c r="F28" i="2" s="1"/>
  <c r="D29" i="2"/>
  <c r="F29" i="2" s="1"/>
  <c r="D30" i="2"/>
  <c r="F30" i="2" s="1"/>
  <c r="H31" i="2"/>
  <c r="H32" i="2"/>
  <c r="D33" i="2"/>
  <c r="F33" i="2" s="1"/>
  <c r="H42" i="2"/>
  <c r="H43" i="2"/>
  <c r="H44" i="2"/>
  <c r="D47" i="2"/>
  <c r="H47" i="2" s="1"/>
  <c r="D49" i="2"/>
  <c r="F49" i="2"/>
  <c r="G49" i="2" s="1"/>
  <c r="H49" i="2" s="1"/>
  <c r="D52" i="2"/>
  <c r="F52" i="2"/>
  <c r="G52" i="2" s="1"/>
  <c r="D53" i="2"/>
  <c r="F53" i="2"/>
  <c r="G53" i="2" s="1"/>
  <c r="H53" i="2" s="1"/>
  <c r="D63" i="2"/>
  <c r="F63" i="2"/>
  <c r="G63" i="2" s="1"/>
  <c r="H63" i="2" s="1"/>
  <c r="H69" i="2"/>
  <c r="D70" i="2"/>
  <c r="F70" i="2" s="1"/>
  <c r="D71" i="2"/>
  <c r="F71" i="2" s="1"/>
  <c r="H75" i="2"/>
  <c r="D76" i="2"/>
  <c r="G76" i="2"/>
  <c r="H76" i="2"/>
  <c r="R17" i="2" s="1"/>
  <c r="R94" i="2" s="1"/>
  <c r="D77" i="2"/>
  <c r="F77" i="2" s="1"/>
  <c r="D78" i="2"/>
  <c r="F78" i="2" s="1"/>
  <c r="D79" i="2"/>
  <c r="F79" i="2" s="1"/>
  <c r="D80" i="2"/>
  <c r="F80" i="2" s="1"/>
  <c r="D82" i="2"/>
  <c r="F82" i="2" s="1"/>
  <c r="J89" i="2"/>
  <c r="J113" i="2" s="1"/>
  <c r="J90" i="2"/>
  <c r="J91" i="2"/>
  <c r="J92" i="2"/>
  <c r="J93" i="2"/>
  <c r="F94" i="2"/>
  <c r="J94" i="2"/>
  <c r="J95" i="2"/>
  <c r="J96" i="2"/>
  <c r="J97" i="2"/>
  <c r="J99" i="2"/>
  <c r="J100" i="2"/>
  <c r="J103" i="2"/>
  <c r="J104" i="2"/>
  <c r="J105" i="2"/>
  <c r="J106" i="2"/>
  <c r="J107" i="2"/>
  <c r="J108" i="2"/>
  <c r="D46" i="2"/>
  <c r="F46" i="2" s="1"/>
  <c r="D64" i="2"/>
  <c r="F64" i="2" s="1"/>
  <c r="G69" i="2"/>
  <c r="D72" i="2"/>
  <c r="F72" i="2" s="1"/>
  <c r="D89" i="2"/>
  <c r="D90" i="2"/>
  <c r="D113" i="2" s="1"/>
  <c r="D91" i="2"/>
  <c r="D103" i="2"/>
  <c r="D106" i="2"/>
  <c r="D107" i="2"/>
  <c r="R16" i="2"/>
  <c r="R93" i="2" s="1"/>
  <c r="Q16" i="2"/>
  <c r="Q93" i="2" s="1"/>
  <c r="Q17" i="2"/>
  <c r="Q94" i="2"/>
  <c r="D13" i="2"/>
  <c r="F13" i="2" s="1"/>
  <c r="J13" i="2" s="1"/>
  <c r="F18" i="2"/>
  <c r="J18" i="2" s="1"/>
  <c r="D20" i="2"/>
  <c r="F20" i="2"/>
  <c r="D22" i="2"/>
  <c r="F22" i="2" s="1"/>
  <c r="J22" i="2" s="1"/>
  <c r="D14" i="2"/>
  <c r="F14" i="2"/>
  <c r="D15" i="2"/>
  <c r="F15" i="2"/>
  <c r="J15" i="2" s="1"/>
  <c r="D17" i="2"/>
  <c r="F17" i="2"/>
  <c r="J17" i="2" s="1"/>
  <c r="D19" i="2"/>
  <c r="F19" i="2" s="1"/>
  <c r="J19" i="2" s="1"/>
  <c r="D21" i="2"/>
  <c r="F21" i="2"/>
  <c r="D23" i="2"/>
  <c r="F23" i="2"/>
  <c r="J23" i="2" s="1"/>
  <c r="D26" i="2"/>
  <c r="F26" i="2"/>
  <c r="J26" i="2" s="1"/>
  <c r="D31" i="2"/>
  <c r="F31" i="2" s="1"/>
  <c r="J31" i="2" s="1"/>
  <c r="D32" i="2"/>
  <c r="F32" i="2"/>
  <c r="D34" i="2"/>
  <c r="F34" i="2"/>
  <c r="D35" i="2"/>
  <c r="F35" i="2"/>
  <c r="J35" i="2" s="1"/>
  <c r="D36" i="2"/>
  <c r="F36" i="2" s="1"/>
  <c r="J36" i="2" s="1"/>
  <c r="D37" i="2"/>
  <c r="F37" i="2"/>
  <c r="D38" i="2"/>
  <c r="F38" i="2"/>
  <c r="J38" i="2" s="1"/>
  <c r="D39" i="2"/>
  <c r="F39" i="2"/>
  <c r="J39" i="2" s="1"/>
  <c r="D40" i="2"/>
  <c r="F40" i="2" s="1"/>
  <c r="J40" i="2" s="1"/>
  <c r="D41" i="2"/>
  <c r="F41" i="2"/>
  <c r="D42" i="2"/>
  <c r="F42" i="2"/>
  <c r="D43" i="2"/>
  <c r="F43" i="2"/>
  <c r="J43" i="2" s="1"/>
  <c r="D44" i="2"/>
  <c r="F44" i="2" s="1"/>
  <c r="J44" i="2" s="1"/>
  <c r="D45" i="2"/>
  <c r="F45" i="2"/>
  <c r="D48" i="2"/>
  <c r="F48" i="2"/>
  <c r="J48" i="2" s="1"/>
  <c r="D50" i="2"/>
  <c r="F50" i="2" s="1"/>
  <c r="J50" i="2" s="1"/>
  <c r="D51" i="2"/>
  <c r="F51" i="2" s="1"/>
  <c r="J51" i="2" s="1"/>
  <c r="D59" i="2"/>
  <c r="F59" i="2" s="1"/>
  <c r="J59" i="2" s="1"/>
  <c r="D60" i="2"/>
  <c r="F60" i="2"/>
  <c r="J60" i="2" s="1"/>
  <c r="D61" i="2"/>
  <c r="F61" i="2" s="1"/>
  <c r="J61" i="2" s="1"/>
  <c r="D62" i="2"/>
  <c r="F62" i="2" s="1"/>
  <c r="J62" i="2" s="1"/>
  <c r="D65" i="2"/>
  <c r="F65" i="2" s="1"/>
  <c r="J65" i="2" s="1"/>
  <c r="D66" i="2"/>
  <c r="F66" i="2"/>
  <c r="D67" i="2"/>
  <c r="F67" i="2" s="1"/>
  <c r="J67" i="2" s="1"/>
  <c r="D68" i="2"/>
  <c r="F68" i="2" s="1"/>
  <c r="J68" i="2" s="1"/>
  <c r="D69" i="2"/>
  <c r="F69" i="2" s="1"/>
  <c r="J69" i="2" s="1"/>
  <c r="D75" i="2"/>
  <c r="F75" i="2"/>
  <c r="P17" i="2" s="1"/>
  <c r="P94" i="2" s="1"/>
  <c r="F76" i="2"/>
  <c r="J76" i="2" s="1"/>
  <c r="P16" i="2"/>
  <c r="P93" i="2"/>
  <c r="P20" i="2"/>
  <c r="P97" i="2"/>
  <c r="J74" i="2"/>
  <c r="J73" i="2"/>
  <c r="J66" i="2"/>
  <c r="J58" i="2"/>
  <c r="J57" i="2"/>
  <c r="J55" i="2"/>
  <c r="J54" i="2"/>
  <c r="J53" i="2"/>
  <c r="J49" i="2"/>
  <c r="J45" i="2"/>
  <c r="J42" i="2"/>
  <c r="J41" i="2"/>
  <c r="J37" i="2"/>
  <c r="J34" i="2"/>
  <c r="J32" i="2"/>
  <c r="J25" i="2"/>
  <c r="J24" i="2"/>
  <c r="J21" i="2"/>
  <c r="J20" i="2"/>
  <c r="J14" i="2"/>
  <c r="B6" i="2"/>
  <c r="B5" i="2"/>
  <c r="G9" i="1"/>
  <c r="G10" i="1"/>
  <c r="G11" i="1"/>
  <c r="G15" i="1"/>
  <c r="G23" i="1"/>
  <c r="G24" i="1"/>
  <c r="G25" i="1"/>
  <c r="G27" i="1"/>
  <c r="G28" i="1"/>
  <c r="G29" i="1"/>
  <c r="G60" i="1"/>
  <c r="G80" i="1"/>
  <c r="G84" i="1"/>
  <c r="G86" i="1"/>
  <c r="G87" i="1"/>
  <c r="G89" i="1"/>
  <c r="G90" i="1"/>
  <c r="G91" i="1"/>
  <c r="G92" i="1"/>
  <c r="G93" i="1"/>
  <c r="G95" i="1"/>
  <c r="F60" i="1"/>
  <c r="F84" i="1"/>
  <c r="F93" i="1"/>
  <c r="F95" i="1"/>
  <c r="Q38" i="1"/>
  <c r="J30" i="2" l="1"/>
  <c r="G30" i="2"/>
  <c r="P15" i="2"/>
  <c r="P92" i="2" s="1"/>
  <c r="G56" i="2"/>
  <c r="J56" i="2"/>
  <c r="G64" i="2"/>
  <c r="J64" i="2"/>
  <c r="G77" i="2"/>
  <c r="P18" i="2"/>
  <c r="P95" i="2" s="1"/>
  <c r="J77" i="2"/>
  <c r="G29" i="2"/>
  <c r="H29" i="2" s="1"/>
  <c r="J29" i="2"/>
  <c r="J72" i="2"/>
  <c r="G72" i="2"/>
  <c r="G79" i="2"/>
  <c r="H79" i="2" s="1"/>
  <c r="J79" i="2"/>
  <c r="J70" i="2"/>
  <c r="G70" i="2"/>
  <c r="H70" i="2" s="1"/>
  <c r="J78" i="2"/>
  <c r="G78" i="2"/>
  <c r="P19" i="2"/>
  <c r="P96" i="2" s="1"/>
  <c r="L96" i="2"/>
  <c r="H113" i="2"/>
  <c r="P14" i="2"/>
  <c r="P91" i="2" s="1"/>
  <c r="G28" i="2"/>
  <c r="J28" i="2"/>
  <c r="G27" i="2"/>
  <c r="P13" i="2"/>
  <c r="P90" i="2" s="1"/>
  <c r="J27" i="2"/>
  <c r="F81" i="2"/>
  <c r="F83" i="2" s="1"/>
  <c r="J10" i="2"/>
  <c r="P10" i="2"/>
  <c r="G10" i="2"/>
  <c r="G16" i="2"/>
  <c r="H16" i="2" s="1"/>
  <c r="J16" i="2"/>
  <c r="P21" i="2"/>
  <c r="P98" i="2" s="1"/>
  <c r="G82" i="2"/>
  <c r="H52" i="2"/>
  <c r="R20" i="2" s="1"/>
  <c r="R97" i="2" s="1"/>
  <c r="Q20" i="2"/>
  <c r="Q97" i="2" s="1"/>
  <c r="G33" i="2"/>
  <c r="H33" i="2" s="1"/>
  <c r="J33" i="2"/>
  <c r="J12" i="2"/>
  <c r="G12" i="2"/>
  <c r="P12" i="2"/>
  <c r="P89" i="2" s="1"/>
  <c r="J46" i="2"/>
  <c r="G46" i="2"/>
  <c r="J80" i="2"/>
  <c r="G80" i="2"/>
  <c r="H80" i="2" s="1"/>
  <c r="G71" i="2"/>
  <c r="H71" i="2" s="1"/>
  <c r="J71" i="2"/>
  <c r="G11" i="2"/>
  <c r="J11" i="2"/>
  <c r="P11" i="2"/>
  <c r="P88" i="2" s="1"/>
  <c r="D81" i="2"/>
  <c r="D83" i="2" s="1"/>
  <c r="G47" i="2"/>
  <c r="J52" i="2"/>
  <c r="F47" i="2"/>
  <c r="J47" i="2" s="1"/>
  <c r="K98" i="2"/>
  <c r="K97" i="2"/>
  <c r="J75" i="2"/>
  <c r="G113" i="2"/>
  <c r="K96" i="2"/>
  <c r="J63" i="2"/>
  <c r="K102" i="2"/>
  <c r="H82" i="2" l="1"/>
  <c r="R21" i="2" s="1"/>
  <c r="R98" i="2" s="1"/>
  <c r="Q21" i="2"/>
  <c r="Q98" i="2" s="1"/>
  <c r="Q18" i="2"/>
  <c r="Q95" i="2" s="1"/>
  <c r="H77" i="2"/>
  <c r="R18" i="2" s="1"/>
  <c r="R95" i="2" s="1"/>
  <c r="P87" i="2"/>
  <c r="P99" i="2" s="1"/>
  <c r="P100" i="2" s="1"/>
  <c r="P101" i="2" s="1"/>
  <c r="P22" i="2"/>
  <c r="P23" i="2" s="1"/>
  <c r="Q19" i="2"/>
  <c r="Q96" i="2" s="1"/>
  <c r="H78" i="2"/>
  <c r="R19" i="2" s="1"/>
  <c r="R96" i="2" s="1"/>
  <c r="H11" i="2"/>
  <c r="R11" i="2" s="1"/>
  <c r="R88" i="2" s="1"/>
  <c r="Q11" i="2"/>
  <c r="Q88" i="2" s="1"/>
  <c r="Q12" i="2"/>
  <c r="Q89" i="2" s="1"/>
  <c r="H12" i="2"/>
  <c r="R12" i="2" s="1"/>
  <c r="R89" i="2" s="1"/>
  <c r="H27" i="2"/>
  <c r="R13" i="2" s="1"/>
  <c r="R90" i="2" s="1"/>
  <c r="Q13" i="2"/>
  <c r="Q90" i="2" s="1"/>
  <c r="K101" i="2"/>
  <c r="K113" i="2" s="1"/>
  <c r="H56" i="2"/>
  <c r="L101" i="2" s="1"/>
  <c r="L113" i="2" s="1"/>
  <c r="L114" i="2" s="1"/>
  <c r="L115" i="2" s="1"/>
  <c r="Q10" i="2"/>
  <c r="H10" i="2"/>
  <c r="G81" i="2"/>
  <c r="G83" i="2" s="1"/>
  <c r="J114" i="2" s="1"/>
  <c r="J115" i="2" s="1"/>
  <c r="Q14" i="2"/>
  <c r="Q91" i="2" s="1"/>
  <c r="H28" i="2"/>
  <c r="R14" i="2" s="1"/>
  <c r="R91" i="2" s="1"/>
  <c r="Q15" i="2"/>
  <c r="Q92" i="2" s="1"/>
  <c r="H30" i="2"/>
  <c r="R15" i="2" s="1"/>
  <c r="R92" i="2" s="1"/>
  <c r="K114" i="2" l="1"/>
  <c r="K115" i="2" s="1"/>
  <c r="Q87" i="2"/>
  <c r="Q99" i="2" s="1"/>
  <c r="Q100" i="2" s="1"/>
  <c r="Q101" i="2" s="1"/>
  <c r="Q22" i="2"/>
  <c r="Q23" i="2" s="1"/>
  <c r="R10" i="2"/>
  <c r="H81" i="2"/>
  <c r="H83" i="2" s="1"/>
  <c r="R87" i="2" l="1"/>
  <c r="R99" i="2" s="1"/>
  <c r="R100" i="2" s="1"/>
  <c r="R101" i="2" s="1"/>
  <c r="R22" i="2"/>
  <c r="R23" i="2" s="1"/>
</calcChain>
</file>

<file path=xl/sharedStrings.xml><?xml version="1.0" encoding="utf-8"?>
<sst xmlns="http://schemas.openxmlformats.org/spreadsheetml/2006/main" count="940" uniqueCount="270">
  <si>
    <t>Annual Period 2022</t>
  </si>
  <si>
    <t>Reporting Date: Quarter Ended December 31</t>
  </si>
  <si>
    <t>Revenue Requirement Date:</t>
  </si>
  <si>
    <t>January 1, 2019</t>
  </si>
  <si>
    <t>April 12</t>
  </si>
  <si>
    <t>June 1</t>
  </si>
  <si>
    <t>July 26</t>
  </si>
  <si>
    <t>January 1, 2022</t>
  </si>
  <si>
    <t>March 1, 2022</t>
  </si>
  <si>
    <t>June 1, 2022</t>
  </si>
  <si>
    <t>October 1, 2022</t>
  </si>
  <si>
    <t>January 1, 2023</t>
  </si>
  <si>
    <t>1/</t>
  </si>
  <si>
    <t>Advice Letter:</t>
  </si>
  <si>
    <t>3896-E-A</t>
  </si>
  <si>
    <t>3977-E-A</t>
  </si>
  <si>
    <t>4006-E</t>
  </si>
  <si>
    <t>4043-E</t>
  </si>
  <si>
    <t>4651-E-A</t>
  </si>
  <si>
    <t>4719-E</t>
  </si>
  <si>
    <t>4796-E</t>
  </si>
  <si>
    <t>4864-E</t>
  </si>
  <si>
    <t>4904-E</t>
  </si>
  <si>
    <t>Filing Description</t>
  </si>
  <si>
    <t>Authority for Revenue Requirement</t>
  </si>
  <si>
    <t>2019 Updated Authority for Revenue Requirement</t>
  </si>
  <si>
    <t>Authorized Revenue Requirement      ($000)</t>
  </si>
  <si>
    <t>Revenue Recovery Mechanism</t>
  </si>
  <si>
    <t>2023 Authority for Revenue Requirement</t>
  </si>
  <si>
    <t xml:space="preserve">Balancing Account </t>
  </si>
  <si>
    <t>Safety Affordability Reliability Proceedings</t>
  </si>
  <si>
    <t>2018 GRC (Attrition Years)</t>
  </si>
  <si>
    <t>General Rate Case (GRC)</t>
  </si>
  <si>
    <t>D. 15-11-021</t>
  </si>
  <si>
    <t>D.19-05-020</t>
  </si>
  <si>
    <t>Generation</t>
  </si>
  <si>
    <t>Advice 4899-E; D.21-08-036</t>
  </si>
  <si>
    <t>N</t>
  </si>
  <si>
    <t>New System Gen</t>
  </si>
  <si>
    <t>Distribution</t>
  </si>
  <si>
    <t>2018 GRC Memo Account/One-Time/FF&amp;U</t>
  </si>
  <si>
    <t>2021 GRCRRMA (27-month amortization)</t>
  </si>
  <si>
    <t>D.21-08-036</t>
  </si>
  <si>
    <t>Y</t>
  </si>
  <si>
    <t>2019 GRC Memo Account/One-Time/FF&amp;U</t>
  </si>
  <si>
    <t>D.19-05-021</t>
  </si>
  <si>
    <t>Non-utility Affiliate Credits</t>
  </si>
  <si>
    <t>Pole Loading &amp; Deteriorated Poles Balancing Account</t>
  </si>
  <si>
    <t>D.15-11-021, Advice 3610-EA, Advice 3368-E</t>
  </si>
  <si>
    <t>Tax Accounting Memorandum Account (TAMA)</t>
  </si>
  <si>
    <t>Pole Loading &amp; Deteriorated Pole Programs Balancing Account</t>
  </si>
  <si>
    <t>D.15-11-021</t>
  </si>
  <si>
    <t>2020 TAMA  Balance</t>
  </si>
  <si>
    <t>Advice 3368-E, D.15-11-021, Advice 3610-E-A</t>
  </si>
  <si>
    <t xml:space="preserve">D.15-11-021, Advice 3809-E </t>
  </si>
  <si>
    <t>Pension/PBOP/Medical Balancing Accounts</t>
  </si>
  <si>
    <t>2021 TAMA Balance</t>
  </si>
  <si>
    <t>Advice 4764-E</t>
  </si>
  <si>
    <t>2019 ERRA Forecast</t>
  </si>
  <si>
    <t>ERRA Forecast</t>
  </si>
  <si>
    <t>D.17-12-018</t>
  </si>
  <si>
    <t>D.19-02-024, Advice 3972-E-A</t>
  </si>
  <si>
    <t>PD in A.22-05-014</t>
  </si>
  <si>
    <t>2020 ERRA Forecast</t>
  </si>
  <si>
    <t>ERRA Forecast (BA)</t>
  </si>
  <si>
    <t>2020 ERRA Forecast (BA)</t>
  </si>
  <si>
    <t>D.19-02-024</t>
  </si>
  <si>
    <t>GHG Revenue</t>
  </si>
  <si>
    <t>Nuclear</t>
  </si>
  <si>
    <t>Public Purpose</t>
  </si>
  <si>
    <t>2018 ERRA Balancing Account Trigger</t>
  </si>
  <si>
    <t>TMNBA/BMNBC BA</t>
  </si>
  <si>
    <t>ERRA/PABA Balancing Account</t>
  </si>
  <si>
    <t>D.19-01-045</t>
  </si>
  <si>
    <t>DAC-GT/CSGT Clean Energy Programs</t>
  </si>
  <si>
    <t>BRRBA</t>
  </si>
  <si>
    <t>2019 ERRA Review</t>
  </si>
  <si>
    <t>2020 ERRA Review</t>
  </si>
  <si>
    <t>D.22-10-004; Advice 4902-E</t>
  </si>
  <si>
    <t>BRRBA Balancing Account</t>
  </si>
  <si>
    <t>Advice 3695-E-A</t>
  </si>
  <si>
    <t>D.15-10-037</t>
  </si>
  <si>
    <t>NDAM Balancing Account</t>
  </si>
  <si>
    <t>BRRBA (Inc. 2021 FF&amp;U true up)</t>
  </si>
  <si>
    <t>CARE Balancing Account</t>
  </si>
  <si>
    <t>PPPAM Balancing Account</t>
  </si>
  <si>
    <t>CIA Revenues within Public Purpose (BA)</t>
  </si>
  <si>
    <t>Emergency Reliability OIR</t>
  </si>
  <si>
    <t>D.21-12-015</t>
  </si>
  <si>
    <t>Emergency Reliability UOS</t>
  </si>
  <si>
    <t>2021 GRC Track 2 Non-AB 1054 CapEx</t>
  </si>
  <si>
    <t>2021 GRC Track 2 O&amp;M (36-Month Amortization)</t>
  </si>
  <si>
    <t>D.21-01-012; Advice 4658-E/E-A</t>
  </si>
  <si>
    <t>2021 GRC Track 3 O&amp;M (36-Month Amortization)</t>
  </si>
  <si>
    <t>D.22-06-032</t>
  </si>
  <si>
    <t>2021 VMBA Undercollection Threshold</t>
  </si>
  <si>
    <t>Advice 4807-E</t>
  </si>
  <si>
    <t>Safety and Reliability Investment Incentive Mechanism (SRIIM)</t>
  </si>
  <si>
    <t>Mobilehome Master Meter Balancing Account</t>
  </si>
  <si>
    <t>WEMA 1</t>
  </si>
  <si>
    <t>CEMA - 2017/2018 Drought</t>
  </si>
  <si>
    <t>2017 CEMA Fires</t>
  </si>
  <si>
    <t>CSRP Track 1</t>
  </si>
  <si>
    <t>SJV DAC Pilots</t>
  </si>
  <si>
    <t>GSRP Recovery Bonds FRC #1 (AB 1054)</t>
  </si>
  <si>
    <t>D.20-11-007; Advice 4416-E</t>
  </si>
  <si>
    <t>Securitization</t>
  </si>
  <si>
    <t>2021 GRC Tracks 1 and 2 Recovery Bonds FRC #2 (AB 1054)</t>
  </si>
  <si>
    <t>D.21-10-025; Advice 4717-E-A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</si>
  <si>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</si>
  <si>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</si>
  <si>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</si>
  <si>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</si>
  <si>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</si>
  <si>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Energy Efficiency</t>
  </si>
  <si>
    <t>D.17-12-003</t>
  </si>
  <si>
    <t xml:space="preserve">D.17-12-003, D.18-05-041, Advice 3859-E-A </t>
  </si>
  <si>
    <t>D.17-12-004</t>
  </si>
  <si>
    <t>Energy Efficiency (Inc. IDSM)</t>
  </si>
  <si>
    <t>D. 15-10-028, Advice 3465-E-B</t>
  </si>
  <si>
    <t xml:space="preserve">D.18-05-041, Advice 3859-E-A </t>
  </si>
  <si>
    <t>D.18-05-041; Advice 4633-E-A</t>
  </si>
  <si>
    <t>Energy Efficiency Market Access Program</t>
  </si>
  <si>
    <t>D.21-12-011; Advice 4715-E</t>
  </si>
  <si>
    <t>Smart Heat Pump Water Heater (SHPWH) Program</t>
  </si>
  <si>
    <t>New Home Energy Storage Pilot (NHESP)</t>
  </si>
  <si>
    <t>California Hub for EE Financing (CHEEF)</t>
  </si>
  <si>
    <t>Energy Efficiency Market Transformation</t>
  </si>
  <si>
    <t>D.19-12-021</t>
  </si>
  <si>
    <t>2020 RUBA Uncollectibles (36-Month Amortization)</t>
  </si>
  <si>
    <t>Advice 4658-E/E-A</t>
  </si>
  <si>
    <t>WNDRR Program</t>
  </si>
  <si>
    <t>D.21-11-002</t>
  </si>
  <si>
    <t>Charge Ready Phase 1 Pilot</t>
  </si>
  <si>
    <t>Schools Energy Efficiency Stimulus Program</t>
  </si>
  <si>
    <t>D.21-01-004; Advice 4633-E-A</t>
  </si>
  <si>
    <t>CA Solar Initiatives/MASH/SASH</t>
  </si>
  <si>
    <t>Charge Ready Programs (Pilot, Bridge and Schools and Parks)</t>
  </si>
  <si>
    <t>D.16-01-023, Advice 3709-E</t>
  </si>
  <si>
    <t>D.16-01-023, Advice 3899-E</t>
  </si>
  <si>
    <t>Low Income Programs (ESAP &amp; CARE)</t>
  </si>
  <si>
    <t>D.15-01-027, Advice 3212-E</t>
  </si>
  <si>
    <t xml:space="preserve">D.15-01-027, Advice 3212-E-A </t>
  </si>
  <si>
    <t>Transportation Electrification</t>
  </si>
  <si>
    <t>D.18-01-024 and D.18-05-040, Advice 3899-E</t>
  </si>
  <si>
    <t>D.18-05-040; D.18-01-024; Advice 4893-E</t>
  </si>
  <si>
    <t>Low Income Programs (ESAP)</t>
  </si>
  <si>
    <t>D.16-11-022, Resolution E-4885</t>
  </si>
  <si>
    <t>D.21-06-015</t>
  </si>
  <si>
    <t>Statewide ME&amp;O</t>
  </si>
  <si>
    <t>Low Income Programs (CARE/FERA Admin)</t>
  </si>
  <si>
    <t>EPIC - RD&amp;D and Renewables</t>
  </si>
  <si>
    <t>D.16-09-020, Advice 3677-E</t>
  </si>
  <si>
    <t>D.16-09-020,  Advice 3869-E</t>
  </si>
  <si>
    <t>Self-Generation Incentive Program (SGIP)</t>
  </si>
  <si>
    <t>A.17-05-005</t>
  </si>
  <si>
    <t>D.18-01-008</t>
  </si>
  <si>
    <t>D.20-08-042; D.21-11-028</t>
  </si>
  <si>
    <t>Aliso Canyon Energy Storage</t>
  </si>
  <si>
    <t>D.17-04-017, Advice 3592-E</t>
  </si>
  <si>
    <t>D.20-01-021, Advice 4169-E</t>
  </si>
  <si>
    <t>D.18-06-009, Advice 3895-E</t>
  </si>
  <si>
    <t>Wheeler North Reef Expansion Project</t>
  </si>
  <si>
    <t>Non-CPUC Jurisdictional Proceedings</t>
  </si>
  <si>
    <t xml:space="preserve">   Subtotal Public Policy </t>
  </si>
  <si>
    <t>DWR Bond/Power</t>
  </si>
  <si>
    <t>Wildfire Fund Charge</t>
  </si>
  <si>
    <t>D.18-12-040</t>
  </si>
  <si>
    <t>Sales Change</t>
  </si>
  <si>
    <t>DWR</t>
  </si>
  <si>
    <t>DWR Bond Refund</t>
  </si>
  <si>
    <t>D.21-12-001; Advice 4690-E</t>
  </si>
  <si>
    <t>FERC Base Transmission</t>
  </si>
  <si>
    <t>Wildfire Fund Charge (AB1054)</t>
  </si>
  <si>
    <t>PD in R.21-03-001</t>
  </si>
  <si>
    <t>TRBAA</t>
  </si>
  <si>
    <t>FERC Docket No. ER18-169</t>
  </si>
  <si>
    <t>ER19-1553</t>
  </si>
  <si>
    <t>FERC</t>
  </si>
  <si>
    <t>RSBAA</t>
  </si>
  <si>
    <t>TRBAA (BA)</t>
  </si>
  <si>
    <t xml:space="preserve">Docket No. ER19-220 </t>
  </si>
  <si>
    <t>TOTCA</t>
  </si>
  <si>
    <t>ER23-232; ER23-297; Advice 4903-E</t>
  </si>
  <si>
    <t>TACBAA</t>
  </si>
  <si>
    <t>RSBAA (BA)</t>
  </si>
  <si>
    <t>Docket No. ER19-219</t>
  </si>
  <si>
    <t>Total Approved, Implemented Since Jan 1 or To Be Implemented</t>
  </si>
  <si>
    <t>TACBAA (BA)</t>
  </si>
  <si>
    <t>ER18-1207-000</t>
  </si>
  <si>
    <t>Docket No. ER19-1480-000</t>
  </si>
  <si>
    <t>ER22-1499-000</t>
  </si>
  <si>
    <t xml:space="preserve">   Subtotal Non-CPUC Jurisdictional</t>
  </si>
  <si>
    <t>PUCRF</t>
  </si>
  <si>
    <t>Total Authorized Revenue</t>
  </si>
  <si>
    <t>w/o PUCRF</t>
  </si>
  <si>
    <t>Check</t>
  </si>
  <si>
    <t>1/ Advice letter is pending final update/Commission approval as of December 1, 2022.</t>
  </si>
  <si>
    <t>Annual Period 2023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</si>
  <si>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</si>
  <si>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</si>
  <si>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</si>
  <si>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</si>
  <si>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</si>
  <si>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</si>
  <si>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Existing or New Item (if existing, use delta from prior for rate impact)</t>
  </si>
  <si>
    <t>Total Authorized</t>
  </si>
  <si>
    <t>2021 GRC (With Attrition Years)</t>
  </si>
  <si>
    <t>Existing</t>
  </si>
  <si>
    <t>2021 GRC (With Attrition Years, inc. Aliso Canyon)</t>
  </si>
  <si>
    <t>2021 GRCRRMA (27-Month Amortization)</t>
  </si>
  <si>
    <t>New</t>
  </si>
  <si>
    <t>CIA</t>
  </si>
  <si>
    <t>2023 ERRA Forecast F&amp;PP</t>
  </si>
  <si>
    <t>2023 ERRA Forecast (2021 ending balance) (BA)</t>
  </si>
  <si>
    <t>2023 ERRA Forecast</t>
  </si>
  <si>
    <t>2023 ERRA Forecast (BA)</t>
  </si>
  <si>
    <t>2023 ERRA/PABA (BA)</t>
  </si>
  <si>
    <t xml:space="preserve"> </t>
  </si>
  <si>
    <t>Demand Response (Inc. ELPBA 2023-2025)</t>
  </si>
  <si>
    <t>w/PUCRF</t>
  </si>
  <si>
    <t>Total w/Authorized and Pending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</si>
  <si>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</si>
  <si>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</si>
  <si>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</si>
  <si>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</si>
  <si>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</si>
  <si>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2021 GRC Track 4 (2024 Attrition Bridge Year)</t>
  </si>
  <si>
    <t>A.19-08-013</t>
  </si>
  <si>
    <t>Application</t>
  </si>
  <si>
    <t>2021 CEMA/WEMA - 2019/2020 Drought, COVID, 2018-2019 Storm Events, Property Ins</t>
  </si>
  <si>
    <t>A.21-09-019</t>
  </si>
  <si>
    <t>2021 WM/VM (2021 over authorized)</t>
  </si>
  <si>
    <t>A.22-06-003</t>
  </si>
  <si>
    <t>WEMA 2 Insurance</t>
  </si>
  <si>
    <t>A.20-12-010</t>
  </si>
  <si>
    <t>2021 ERRA Review</t>
  </si>
  <si>
    <t>A.22-04-001</t>
  </si>
  <si>
    <t>2023 Cost of Capital</t>
  </si>
  <si>
    <t>A.22-04-010</t>
  </si>
  <si>
    <t>Total</t>
  </si>
  <si>
    <t>2022 CEMA 
(2020 Storms)</t>
  </si>
  <si>
    <t>A.22-03-018</t>
  </si>
  <si>
    <t>Increase over current</t>
  </si>
  <si>
    <t>2023-2027 Demand Response</t>
  </si>
  <si>
    <t>A.22-05-004</t>
  </si>
  <si>
    <t>A.22-05-005</t>
  </si>
  <si>
    <t>CSRP Track 2</t>
  </si>
  <si>
    <t>A.21-07-009</t>
  </si>
  <si>
    <t>2024-2027 EE Application</t>
  </si>
  <si>
    <t>A.22-03-007</t>
  </si>
  <si>
    <t>Building Electrification</t>
  </si>
  <si>
    <t>A.21-12-009</t>
  </si>
  <si>
    <t>Click Through Authorization Process</t>
  </si>
  <si>
    <t>A.18-11-025, -026, -027</t>
  </si>
  <si>
    <t>Z-Factor AL for 2020 VM Costs</t>
  </si>
  <si>
    <t>Advice 4881-E</t>
  </si>
  <si>
    <t>Advice Letter</t>
  </si>
  <si>
    <t>Third FRC (Tracks 1 &amp; 3 Capex)</t>
  </si>
  <si>
    <t>A.22-09-014</t>
  </si>
  <si>
    <t>Total Pending, Filed but not Approved</t>
  </si>
  <si>
    <t>D.15-10-037; Advice 4453-E</t>
  </si>
  <si>
    <t>Resolution E-5183; Advice 4894-E</t>
  </si>
  <si>
    <t>D.22-06-002</t>
  </si>
  <si>
    <t>D.22-09-015; Advice 4876-E</t>
  </si>
  <si>
    <t>D.22-04-044; Advice 4858-E</t>
  </si>
  <si>
    <t>D.22-04-044; Advice 4852-E</t>
  </si>
  <si>
    <t>D.21-08-006; Advice 4606-E</t>
  </si>
  <si>
    <t>D.16-01-023; D.18-12-006; Advice 4893-ED.20-08-045; Advice 4893-ED.19-11-017; Advice 4893-E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</si>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</sst>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_(* #,##0.000_);_(* \(#,##0.000\);_(* &quot;-&quot;_);_(@_)"/>
    <numFmt numFmtId="167" formatCode="_(* #,##0.0000_);_(* \(#,##0.0000\);_(* &quot;-&quot;??_);_(@_)"/>
    <numFmt numFmtId="168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rgb="FF3333FF"/>
      <name val="Calibri"/>
      <family val="2"/>
    </font>
    <font>
      <b/>
      <u/>
      <sz val="11"/>
      <color rgb="FF3333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1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/>
    <xf numFmtId="165" fontId="5" fillId="0" borderId="0" xfId="0" quotePrefix="1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49" fontId="5" fillId="0" borderId="1" xfId="0" quotePrefix="1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165" fontId="5" fillId="0" borderId="0" xfId="0" quotePrefix="1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41" fontId="4" fillId="0" borderId="0" xfId="0" applyNumberFormat="1" applyFont="1"/>
    <xf numFmtId="0" fontId="9" fillId="0" borderId="0" xfId="0" applyFont="1"/>
    <xf numFmtId="167" fontId="4" fillId="0" borderId="0" xfId="0" applyNumberFormat="1" applyFont="1"/>
    <xf numFmtId="43" fontId="4" fillId="0" borderId="0" xfId="0" applyNumberFormat="1" applyFont="1"/>
    <xf numFmtId="3" fontId="4" fillId="0" borderId="0" xfId="0" applyNumberFormat="1" applyFont="1"/>
    <xf numFmtId="164" fontId="0" fillId="0" borderId="0" xfId="1" applyNumberFormat="1" applyFont="1" applyFill="1"/>
    <xf numFmtId="0" fontId="10" fillId="0" borderId="0" xfId="0" applyFont="1"/>
    <xf numFmtId="0" fontId="9" fillId="0" borderId="0" xfId="0" applyFont="1" applyAlignment="1">
      <alignment horizontal="left" wrapText="1"/>
    </xf>
    <xf numFmtId="164" fontId="9" fillId="0" borderId="0" xfId="1" applyNumberFormat="1" applyFont="1"/>
    <xf numFmtId="0" fontId="9" fillId="0" borderId="3" xfId="0" applyFont="1" applyBorder="1"/>
    <xf numFmtId="164" fontId="9" fillId="0" borderId="0" xfId="1" applyNumberFormat="1" applyFont="1" applyBorder="1"/>
    <xf numFmtId="164" fontId="9" fillId="0" borderId="0" xfId="1" applyNumberFormat="1" applyFont="1" applyFill="1" applyBorder="1"/>
    <xf numFmtId="0" fontId="9" fillId="0" borderId="0" xfId="4" applyFont="1"/>
    <xf numFmtId="0" fontId="9" fillId="0" borderId="6" xfId="0" applyFont="1" applyBorder="1"/>
    <xf numFmtId="164" fontId="9" fillId="0" borderId="0" xfId="0" applyNumberFormat="1" applyFont="1"/>
    <xf numFmtId="164" fontId="9" fillId="0" borderId="7" xfId="1" applyNumberFormat="1" applyFont="1" applyBorder="1"/>
    <xf numFmtId="164" fontId="11" fillId="0" borderId="7" xfId="1" applyNumberFormat="1" applyFont="1" applyBorder="1"/>
    <xf numFmtId="41" fontId="9" fillId="0" borderId="0" xfId="1" applyNumberFormat="1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164" fontId="9" fillId="0" borderId="7" xfId="1" applyNumberFormat="1" applyFont="1" applyFill="1" applyBorder="1"/>
    <xf numFmtId="41" fontId="9" fillId="0" borderId="0" xfId="0" applyNumberFormat="1" applyFont="1"/>
    <xf numFmtId="3" fontId="10" fillId="0" borderId="8" xfId="0" applyNumberFormat="1" applyFont="1" applyBorder="1"/>
    <xf numFmtId="164" fontId="10" fillId="0" borderId="0" xfId="1" applyNumberFormat="1" applyFont="1" applyAlignment="1">
      <alignment horizontal="left"/>
    </xf>
    <xf numFmtId="164" fontId="10" fillId="0" borderId="0" xfId="1" applyNumberFormat="1" applyFont="1" applyBorder="1" applyAlignment="1">
      <alignment horizontal="left"/>
    </xf>
    <xf numFmtId="164" fontId="10" fillId="0" borderId="0" xfId="1" applyNumberFormat="1" applyFont="1" applyFill="1" applyBorder="1" applyAlignment="1">
      <alignment horizontal="left"/>
    </xf>
    <xf numFmtId="0" fontId="9" fillId="0" borderId="9" xfId="0" applyFont="1" applyBorder="1"/>
    <xf numFmtId="164" fontId="9" fillId="0" borderId="9" xfId="0" applyNumberFormat="1" applyFont="1" applyBorder="1"/>
    <xf numFmtId="43" fontId="9" fillId="0" borderId="9" xfId="0" applyNumberFormat="1" applyFont="1" applyBorder="1"/>
    <xf numFmtId="166" fontId="9" fillId="0" borderId="9" xfId="0" applyNumberFormat="1" applyFont="1" applyBorder="1"/>
    <xf numFmtId="0" fontId="9" fillId="0" borderId="10" xfId="0" applyFont="1" applyBorder="1"/>
    <xf numFmtId="0" fontId="0" fillId="0" borderId="0" xfId="0" applyFont="1"/>
    <xf numFmtId="164" fontId="0" fillId="0" borderId="0" xfId="0" applyNumberFormat="1" applyFont="1"/>
    <xf numFmtId="37" fontId="0" fillId="0" borderId="0" xfId="0" applyNumberFormat="1" applyFont="1"/>
    <xf numFmtId="165" fontId="0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2" fillId="0" borderId="0" xfId="3" applyFont="1" applyBorder="1"/>
    <xf numFmtId="3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0" xfId="0" applyFont="1" applyAlignment="1">
      <alignment horizontal="left"/>
    </xf>
    <xf numFmtId="41" fontId="0" fillId="0" borderId="0" xfId="1" applyNumberFormat="1" applyFont="1" applyFill="1"/>
    <xf numFmtId="0" fontId="0" fillId="0" borderId="0" xfId="0" applyFont="1" applyAlignment="1">
      <alignment horizontal="left" wrapText="1"/>
    </xf>
    <xf numFmtId="41" fontId="0" fillId="0" borderId="0" xfId="1" applyNumberFormat="1" applyFont="1" applyFill="1" applyBorder="1"/>
    <xf numFmtId="41" fontId="0" fillId="0" borderId="0" xfId="1" applyNumberFormat="1" applyFont="1"/>
    <xf numFmtId="41" fontId="0" fillId="0" borderId="11" xfId="1" applyNumberFormat="1" applyFont="1" applyFill="1" applyBorder="1"/>
    <xf numFmtId="41" fontId="0" fillId="0" borderId="11" xfId="1" applyNumberFormat="1" applyFont="1" applyBorder="1"/>
    <xf numFmtId="43" fontId="0" fillId="0" borderId="0" xfId="0" applyNumberFormat="1" applyFont="1"/>
    <xf numFmtId="9" fontId="0" fillId="0" borderId="0" xfId="2" applyFont="1" applyFill="1"/>
    <xf numFmtId="41" fontId="0" fillId="2" borderId="0" xfId="1" applyNumberFormat="1" applyFont="1" applyFill="1"/>
    <xf numFmtId="0" fontId="0" fillId="2" borderId="0" xfId="0" applyFont="1" applyFill="1" applyAlignment="1">
      <alignment horizontal="left" wrapText="1"/>
    </xf>
    <xf numFmtId="0" fontId="0" fillId="0" borderId="0" xfId="0" applyFont="1" applyAlignment="1">
      <alignment wrapText="1"/>
    </xf>
    <xf numFmtId="164" fontId="0" fillId="0" borderId="0" xfId="1" applyNumberFormat="1" applyFont="1"/>
    <xf numFmtId="41" fontId="0" fillId="0" borderId="7" xfId="1" applyNumberFormat="1" applyFont="1" applyFill="1" applyBorder="1"/>
    <xf numFmtId="41" fontId="0" fillId="0" borderId="7" xfId="1" applyNumberFormat="1" applyFont="1" applyBorder="1"/>
    <xf numFmtId="41" fontId="0" fillId="0" borderId="0" xfId="0" applyNumberFormat="1" applyFont="1"/>
    <xf numFmtId="41" fontId="0" fillId="3" borderId="0" xfId="1" applyNumberFormat="1" applyFont="1" applyFill="1"/>
    <xf numFmtId="0" fontId="0" fillId="2" borderId="0" xfId="0" applyFont="1" applyFill="1"/>
    <xf numFmtId="3" fontId="0" fillId="2" borderId="0" xfId="0" applyNumberFormat="1" applyFont="1" applyFill="1"/>
    <xf numFmtId="0" fontId="0" fillId="0" borderId="0" xfId="4" applyFont="1"/>
    <xf numFmtId="41" fontId="0" fillId="0" borderId="0" xfId="0" applyNumberFormat="1" applyFont="1" applyAlignment="1">
      <alignment horizontal="right"/>
    </xf>
    <xf numFmtId="3" fontId="0" fillId="0" borderId="0" xfId="0" applyNumberFormat="1" applyFont="1"/>
    <xf numFmtId="164" fontId="0" fillId="0" borderId="0" xfId="1" applyNumberFormat="1" applyFont="1" applyFill="1" applyBorder="1"/>
    <xf numFmtId="37" fontId="2" fillId="0" borderId="0" xfId="0" applyNumberFormat="1" applyFont="1"/>
    <xf numFmtId="3" fontId="2" fillId="0" borderId="8" xfId="0" applyNumberFormat="1" applyFont="1" applyBorder="1"/>
    <xf numFmtId="168" fontId="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1" fontId="0" fillId="0" borderId="4" xfId="0" applyNumberFormat="1" applyFont="1" applyBorder="1" applyAlignment="1">
      <alignment horizontal="center" vertic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1" fontId="0" fillId="0" borderId="0" xfId="1" applyNumberFormat="1" applyFont="1" applyBorder="1"/>
    <xf numFmtId="164" fontId="0" fillId="0" borderId="0" xfId="1" applyNumberFormat="1" applyFont="1" applyFill="1" applyBorder="1" applyAlignment="1">
      <alignment wrapText="1"/>
    </xf>
    <xf numFmtId="41" fontId="0" fillId="0" borderId="0" xfId="1" applyNumberFormat="1" applyFont="1" applyFill="1" applyAlignment="1">
      <alignment horizontal="left" indent="1"/>
    </xf>
    <xf numFmtId="0" fontId="0" fillId="0" borderId="0" xfId="0" quotePrefix="1" applyFont="1" applyAlignment="1">
      <alignment vertical="center"/>
    </xf>
    <xf numFmtId="0" fontId="0" fillId="0" borderId="0" xfId="0" applyFont="1" applyAlignment="1">
      <alignment horizontal="right"/>
    </xf>
    <xf numFmtId="164" fontId="0" fillId="0" borderId="0" xfId="1" applyNumberFormat="1" applyFont="1" applyAlignment="1">
      <alignment wrapText="1"/>
    </xf>
    <xf numFmtId="0" fontId="2" fillId="0" borderId="0" xfId="0" applyFont="1" applyAlignment="1">
      <alignment horizontal="right"/>
    </xf>
    <xf numFmtId="41" fontId="0" fillId="0" borderId="0" xfId="0" applyNumberFormat="1" applyFont="1" applyAlignment="1">
      <alignment wrapText="1"/>
    </xf>
    <xf numFmtId="0" fontId="4" fillId="0" borderId="4" xfId="0" applyFont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</cellXfs>
  <cellStyles count="5">
    <cellStyle name="Comma" xfId="1" builtinId="3"/>
    <cellStyle name="Hyperlink" xfId="3" builtinId="8"/>
    <cellStyle name="Normal" xfId="0" builtinId="0"/>
    <cellStyle name="Normal 10" xfId="4" xr:uid="{5FAE28FF-8FE9-48F8-A81D-AD3D9F14FC5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isonintl.sharepoint.com/:b:/r/teams/Public/TM2/Shared%20Documents/Public/Regulatory/Filings-Advice%20Letters/Approved/Electric/ELECTRIC_4796-E.pdf?csf=1&amp;web=1&amp;e=o58PbV" TargetMode="External"/><Relationship Id="rId2" Type="http://schemas.openxmlformats.org/officeDocument/2006/relationships/hyperlink" Target="../../../Public/TM2/Shared%20Documents/Forms/AllItems.aspx" TargetMode="External"/><Relationship Id="rId1" Type="http://schemas.openxmlformats.org/officeDocument/2006/relationships/hyperlink" Target="../../../Public/TM2/Shared%20Documents/Forms/AllItems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disonintl.sharepoint.com/Public/TM2/Shared%20Documents/Forms/AllItems.aspx?ga=1&amp;isAscending=false&amp;sortField=LinkFilename&amp;id=%2Fteams%2FPublic%2FTM2%2FShared%20Documents%2FPublic%2FRegulatory%2FFilings%2DAdvice%20Letters%2FPending%2FElectric%2FELECTRIC%5F4904%2DE%2Epdf&amp;viewid=c9868ae1%2Df1cd%2D43b6%2Da712%2Dd734ff79e266&amp;parent=%2Fteams%2FPublic%2FTM2%2FShared%20Documents%2FPublic%2FRegulatory%2FFilings%2DAdvice%20Letters%2FPending%2FElectric" TargetMode="External"/><Relationship Id="rId4" Type="http://schemas.openxmlformats.org/officeDocument/2006/relationships/hyperlink" Target="https://edisonintl.sharepoint.com/:b:/r/teams/Public/TM2/Shared%20Documents/Public/Regulatory/Filings-Advice%20Letters/Pending/Electric/ELECTRIC_4864-E.pdf?csf=1&amp;web=1&amp;e=pb5wb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C6CC-38F0-4F88-981E-5A631CDFD46B}">
  <sheetPr>
    <pageSetUpPr fitToPage="1"/>
  </sheetPr>
  <dimension ref="A1:S100"/>
  <sheetViews>
    <sheetView showGridLines="0" tabSelected="1" topLeftCell="B1" workbookViewId="0">
      <pane xSplit="9" ySplit="7" topLeftCell="K8" activePane="bottomRight" state="frozen"/>
      <selection activeCell="B105" sqref="B105"/>
      <selection pane="topRight" activeCell="B105" sqref="B105"/>
      <selection pane="bottomLeft" activeCell="B105" sqref="B105"/>
      <selection pane="bottomRight" activeCell="K8" sqref="K8"/>
    </sheetView>
  </sheetViews>
  <sheetFormatPr defaultColWidth="9.140625" defaultRowHeight="15" x14ac:dyDescent="0.25"/>
  <cols>
    <col min="1" max="1" width="75.42578125" style="1" hidden="1" customWidth="1"/>
    <col min="2" max="2" width="65.5703125" style="1" bestFit="1" customWidth="1"/>
    <col min="3" max="3" width="42.5703125" style="1" hidden="1" customWidth="1"/>
    <col min="4" max="4" width="50.5703125" style="1" hidden="1" customWidth="1"/>
    <col min="5" max="5" width="29.42578125" style="2" hidden="1" customWidth="1"/>
    <col min="6" max="9" width="15.5703125" style="1" hidden="1" customWidth="1"/>
    <col min="10" max="10" width="7.5703125" style="1" hidden="1" customWidth="1"/>
    <col min="11" max="15" width="22" style="1" customWidth="1"/>
    <col min="16" max="16" width="15.85546875" style="1" customWidth="1"/>
    <col min="17" max="17" width="86.5703125" style="1" bestFit="1" customWidth="1"/>
    <col min="18" max="18" width="13.42578125" style="1" customWidth="1"/>
    <col min="19" max="16384" width="9.140625" style="1"/>
  </cols>
  <sheetData>
    <row r="1" spans="1:18" x14ac:dyDescent="0.25">
      <c r="P1" s="3"/>
    </row>
    <row r="2" spans="1:18" x14ac:dyDescent="0.25">
      <c r="B2" s="1" t="s">
        <v>0</v>
      </c>
      <c r="D2" s="4"/>
      <c r="E2" s="4"/>
      <c r="F2" s="5"/>
    </row>
    <row r="3" spans="1:18" ht="15.75" thickBot="1" x14ac:dyDescent="0.3">
      <c r="B3" s="1" t="s">
        <v>1</v>
      </c>
      <c r="D3" s="4"/>
      <c r="E3" s="4"/>
      <c r="F3" s="5"/>
    </row>
    <row r="4" spans="1:18" ht="18" customHeight="1" x14ac:dyDescent="0.25">
      <c r="D4" s="1" t="s">
        <v>2</v>
      </c>
      <c r="F4" s="6" t="s">
        <v>3</v>
      </c>
      <c r="G4" s="7" t="s">
        <v>4</v>
      </c>
      <c r="H4" s="7" t="s">
        <v>5</v>
      </c>
      <c r="I4" s="7" t="s">
        <v>6</v>
      </c>
      <c r="J4" s="7"/>
      <c r="K4" s="8" t="s">
        <v>7</v>
      </c>
      <c r="L4" s="8" t="s">
        <v>8</v>
      </c>
      <c r="M4" s="8" t="s">
        <v>9</v>
      </c>
      <c r="N4" s="8" t="s">
        <v>10</v>
      </c>
      <c r="O4" s="8" t="s">
        <v>11</v>
      </c>
      <c r="P4" s="9" t="s">
        <v>12</v>
      </c>
      <c r="Q4" s="8"/>
      <c r="R4" s="10"/>
    </row>
    <row r="5" spans="1:18" ht="3.75" customHeight="1" x14ac:dyDescent="0.25">
      <c r="F5" s="6"/>
      <c r="G5" s="7"/>
      <c r="H5" s="7"/>
      <c r="I5" s="7"/>
      <c r="J5" s="7"/>
      <c r="M5" s="11"/>
      <c r="N5" s="11"/>
      <c r="O5" s="11"/>
      <c r="Q5" s="11"/>
      <c r="R5" s="12"/>
    </row>
    <row r="6" spans="1:18" s="13" customFormat="1" x14ac:dyDescent="0.25">
      <c r="D6" s="13" t="s">
        <v>13</v>
      </c>
      <c r="F6" s="14" t="s">
        <v>14</v>
      </c>
      <c r="G6" s="15" t="s">
        <v>15</v>
      </c>
      <c r="H6" s="15" t="s">
        <v>16</v>
      </c>
      <c r="I6" s="15" t="s">
        <v>17</v>
      </c>
      <c r="J6" s="15"/>
      <c r="K6" s="16" t="s">
        <v>18</v>
      </c>
      <c r="L6" s="16" t="s">
        <v>19</v>
      </c>
      <c r="M6" s="16" t="s">
        <v>20</v>
      </c>
      <c r="N6" s="16" t="s">
        <v>21</v>
      </c>
      <c r="O6" s="17" t="s">
        <v>22</v>
      </c>
      <c r="Q6" s="18"/>
      <c r="R6" s="19"/>
    </row>
    <row r="7" spans="1:18" ht="45" x14ac:dyDescent="0.25">
      <c r="B7" s="20" t="s">
        <v>23</v>
      </c>
      <c r="C7" s="20"/>
      <c r="D7" s="21" t="s">
        <v>24</v>
      </c>
      <c r="E7" s="22" t="s">
        <v>25</v>
      </c>
      <c r="F7" s="116" t="s">
        <v>26</v>
      </c>
      <c r="G7" s="116"/>
      <c r="H7" s="116"/>
      <c r="I7" s="116"/>
      <c r="J7" s="23"/>
      <c r="K7" s="21" t="s">
        <v>26</v>
      </c>
      <c r="L7" s="21" t="s">
        <v>26</v>
      </c>
      <c r="M7" s="21" t="s">
        <v>26</v>
      </c>
      <c r="N7" s="21" t="s">
        <v>26</v>
      </c>
      <c r="O7" s="21" t="s">
        <v>26</v>
      </c>
      <c r="P7" s="21" t="s">
        <v>27</v>
      </c>
      <c r="Q7" s="21" t="s">
        <v>28</v>
      </c>
      <c r="R7" s="24" t="s">
        <v>29</v>
      </c>
    </row>
    <row r="8" spans="1:18" s="26" customFormat="1" ht="14.1" customHeight="1" x14ac:dyDescent="0.25">
      <c r="A8" s="31" t="s">
        <v>30</v>
      </c>
      <c r="B8" s="31" t="s">
        <v>30</v>
      </c>
      <c r="C8" s="31"/>
      <c r="E8" s="32"/>
      <c r="F8" s="33"/>
      <c r="R8" s="34"/>
    </row>
    <row r="9" spans="1:18" s="26" customFormat="1" ht="14.1" customHeight="1" x14ac:dyDescent="0.25">
      <c r="A9" s="26" t="s">
        <v>31</v>
      </c>
      <c r="B9" s="26" t="s">
        <v>32</v>
      </c>
      <c r="C9" s="26" t="s">
        <v>31</v>
      </c>
      <c r="D9" s="26" t="s">
        <v>33</v>
      </c>
      <c r="E9" s="32" t="s">
        <v>34</v>
      </c>
      <c r="F9" s="33">
        <v>787648</v>
      </c>
      <c r="G9" s="33">
        <f>F9</f>
        <v>787648</v>
      </c>
      <c r="H9" s="33">
        <v>787648</v>
      </c>
      <c r="I9" s="33">
        <v>665889.69201106019</v>
      </c>
      <c r="J9" s="33"/>
      <c r="K9" s="35">
        <v>703910</v>
      </c>
      <c r="L9" s="35">
        <v>703910</v>
      </c>
      <c r="M9" s="35">
        <v>703910</v>
      </c>
      <c r="N9" s="35">
        <v>703910</v>
      </c>
      <c r="O9" s="35">
        <v>735101</v>
      </c>
      <c r="P9" s="32" t="s">
        <v>35</v>
      </c>
      <c r="Q9" s="36" t="s">
        <v>36</v>
      </c>
      <c r="R9" s="34" t="s">
        <v>37</v>
      </c>
    </row>
    <row r="10" spans="1:18" s="26" customFormat="1" ht="14.1" customHeight="1" x14ac:dyDescent="0.25">
      <c r="A10" s="26" t="s">
        <v>31</v>
      </c>
      <c r="B10" s="26" t="s">
        <v>32</v>
      </c>
      <c r="C10" s="26" t="s">
        <v>31</v>
      </c>
      <c r="D10" s="26" t="s">
        <v>33</v>
      </c>
      <c r="E10" s="32" t="s">
        <v>34</v>
      </c>
      <c r="F10" s="33">
        <v>56525</v>
      </c>
      <c r="G10" s="33">
        <f>F10</f>
        <v>56525</v>
      </c>
      <c r="H10" s="33">
        <v>56525</v>
      </c>
      <c r="I10" s="33">
        <v>56639.077094957858</v>
      </c>
      <c r="J10" s="33"/>
      <c r="K10" s="35">
        <v>62641</v>
      </c>
      <c r="L10" s="35">
        <v>62641</v>
      </c>
      <c r="M10" s="35">
        <v>62641</v>
      </c>
      <c r="N10" s="35">
        <v>62641</v>
      </c>
      <c r="O10" s="35">
        <v>62456</v>
      </c>
      <c r="P10" s="32" t="s">
        <v>38</v>
      </c>
      <c r="Q10" s="36" t="s">
        <v>36</v>
      </c>
      <c r="R10" s="34" t="s">
        <v>37</v>
      </c>
    </row>
    <row r="11" spans="1:18" s="26" customFormat="1" ht="14.1" customHeight="1" x14ac:dyDescent="0.25">
      <c r="A11" s="26" t="s">
        <v>31</v>
      </c>
      <c r="B11" s="26" t="s">
        <v>32</v>
      </c>
      <c r="C11" s="26" t="s">
        <v>31</v>
      </c>
      <c r="D11" s="26" t="s">
        <v>33</v>
      </c>
      <c r="E11" s="32" t="s">
        <v>34</v>
      </c>
      <c r="F11" s="33">
        <v>4796259</v>
      </c>
      <c r="G11" s="33">
        <f>F11</f>
        <v>4796259</v>
      </c>
      <c r="H11" s="33">
        <v>4796259</v>
      </c>
      <c r="I11" s="33">
        <v>4728436.0835290765</v>
      </c>
      <c r="J11" s="33"/>
      <c r="K11" s="35">
        <v>6492669</v>
      </c>
      <c r="L11" s="35">
        <v>6492669</v>
      </c>
      <c r="M11" s="35">
        <v>6492669</v>
      </c>
      <c r="N11" s="35">
        <v>6492669</v>
      </c>
      <c r="O11" s="35">
        <v>6995075</v>
      </c>
      <c r="P11" s="32" t="s">
        <v>39</v>
      </c>
      <c r="Q11" s="36" t="s">
        <v>36</v>
      </c>
      <c r="R11" s="34" t="s">
        <v>37</v>
      </c>
    </row>
    <row r="12" spans="1:18" s="26" customFormat="1" ht="14.1" customHeight="1" x14ac:dyDescent="0.25">
      <c r="A12" s="26" t="s">
        <v>40</v>
      </c>
      <c r="B12" s="26" t="s">
        <v>41</v>
      </c>
      <c r="C12" s="26" t="s">
        <v>40</v>
      </c>
      <c r="D12" s="32"/>
      <c r="E12" s="32" t="s">
        <v>34</v>
      </c>
      <c r="F12" s="33"/>
      <c r="G12" s="33"/>
      <c r="H12" s="33"/>
      <c r="I12" s="33">
        <v>-116085.12820756785</v>
      </c>
      <c r="J12" s="33"/>
      <c r="K12" s="35">
        <v>-1351.3961377258283</v>
      </c>
      <c r="L12" s="35">
        <v>-3564.7908969583245</v>
      </c>
      <c r="M12" s="35">
        <v>-3564.7908969583245</v>
      </c>
      <c r="N12" s="35">
        <v>-3564.7908969583245</v>
      </c>
      <c r="O12" s="35">
        <v>-3564.7908969583245</v>
      </c>
      <c r="P12" s="32" t="s">
        <v>35</v>
      </c>
      <c r="Q12" s="36" t="s">
        <v>42</v>
      </c>
      <c r="R12" s="34" t="s">
        <v>43</v>
      </c>
    </row>
    <row r="13" spans="1:18" s="26" customFormat="1" ht="14.1" customHeight="1" x14ac:dyDescent="0.25">
      <c r="A13" s="26" t="s">
        <v>40</v>
      </c>
      <c r="B13" s="26" t="s">
        <v>41</v>
      </c>
      <c r="C13" s="26" t="s">
        <v>44</v>
      </c>
      <c r="D13" s="32"/>
      <c r="E13" s="32" t="s">
        <v>45</v>
      </c>
      <c r="F13" s="33"/>
      <c r="G13" s="33"/>
      <c r="H13" s="33"/>
      <c r="I13" s="33">
        <v>-116084.12820756801</v>
      </c>
      <c r="J13" s="33"/>
      <c r="K13" s="35"/>
      <c r="L13" s="35">
        <v>2213.3947592324962</v>
      </c>
      <c r="M13" s="35">
        <v>2213.3947592324962</v>
      </c>
      <c r="N13" s="35">
        <v>2213.3947592324962</v>
      </c>
      <c r="O13" s="35">
        <v>2213.3947592324962</v>
      </c>
      <c r="P13" s="32" t="s">
        <v>38</v>
      </c>
      <c r="Q13" s="36" t="s">
        <v>42</v>
      </c>
      <c r="R13" s="34" t="s">
        <v>43</v>
      </c>
    </row>
    <row r="14" spans="1:18" s="26" customFormat="1" ht="14.1" customHeight="1" x14ac:dyDescent="0.25">
      <c r="A14" s="26" t="s">
        <v>46</v>
      </c>
      <c r="B14" s="26" t="s">
        <v>41</v>
      </c>
      <c r="C14" s="26" t="s">
        <v>40</v>
      </c>
      <c r="D14" s="32"/>
      <c r="E14" s="32" t="s">
        <v>34</v>
      </c>
      <c r="F14" s="33"/>
      <c r="G14" s="33"/>
      <c r="H14" s="33"/>
      <c r="I14" s="33">
        <v>-241243.62429122676</v>
      </c>
      <c r="J14" s="33"/>
      <c r="K14" s="35">
        <v>322298.97490968654</v>
      </c>
      <c r="L14" s="35">
        <v>322298.97490968654</v>
      </c>
      <c r="M14" s="35">
        <v>322298.97490968654</v>
      </c>
      <c r="N14" s="35">
        <v>322298.97490968654</v>
      </c>
      <c r="O14" s="35">
        <v>322298.97490968654</v>
      </c>
      <c r="P14" s="32" t="s">
        <v>39</v>
      </c>
      <c r="Q14" s="36" t="s">
        <v>42</v>
      </c>
      <c r="R14" s="34" t="s">
        <v>43</v>
      </c>
    </row>
    <row r="15" spans="1:18" s="26" customFormat="1" ht="13.7" customHeight="1" x14ac:dyDescent="0.25">
      <c r="A15" s="26" t="s">
        <v>47</v>
      </c>
      <c r="B15" s="26" t="s">
        <v>46</v>
      </c>
      <c r="D15" s="32" t="s">
        <v>48</v>
      </c>
      <c r="E15" s="32" t="s">
        <v>34</v>
      </c>
      <c r="F15" s="33">
        <v>-11261.359662122861</v>
      </c>
      <c r="G15" s="33">
        <f>F15</f>
        <v>-11261.359662122861</v>
      </c>
      <c r="H15" s="33">
        <v>-11261.359662122861</v>
      </c>
      <c r="I15" s="33">
        <v>-11261.359662122861</v>
      </c>
      <c r="J15" s="33"/>
      <c r="K15" s="35">
        <v>-11261</v>
      </c>
      <c r="L15" s="35">
        <v>-11261</v>
      </c>
      <c r="M15" s="35">
        <v>-11261</v>
      </c>
      <c r="N15" s="35">
        <v>-11261</v>
      </c>
      <c r="O15" s="35">
        <v>-4375.0241103503931</v>
      </c>
      <c r="P15" s="32" t="s">
        <v>39</v>
      </c>
      <c r="Q15" s="36" t="s">
        <v>81</v>
      </c>
      <c r="R15" s="34" t="s">
        <v>37</v>
      </c>
    </row>
    <row r="16" spans="1:18" s="26" customFormat="1" ht="14.1" customHeight="1" x14ac:dyDescent="0.25">
      <c r="A16" s="26" t="s">
        <v>49</v>
      </c>
      <c r="B16" s="26" t="s">
        <v>50</v>
      </c>
      <c r="D16" s="26" t="s">
        <v>51</v>
      </c>
      <c r="E16" s="32" t="s">
        <v>51</v>
      </c>
      <c r="F16" s="33">
        <v>-43998.881404112188</v>
      </c>
      <c r="G16" s="33">
        <v>2646.891368452998</v>
      </c>
      <c r="H16" s="33">
        <v>2646.891368452998</v>
      </c>
      <c r="I16" s="33">
        <v>2646.891368452998</v>
      </c>
      <c r="J16" s="33"/>
      <c r="K16" s="35">
        <v>6602.306107859029</v>
      </c>
      <c r="L16" s="35">
        <v>6602.306107859029</v>
      </c>
      <c r="M16" s="35">
        <v>6602.306107859029</v>
      </c>
      <c r="N16" s="35">
        <v>6602.306107859029</v>
      </c>
      <c r="O16" s="35">
        <v>52270.762443386295</v>
      </c>
      <c r="P16" s="32" t="s">
        <v>39</v>
      </c>
      <c r="Q16" s="36" t="s">
        <v>42</v>
      </c>
      <c r="R16" s="34" t="s">
        <v>43</v>
      </c>
    </row>
    <row r="17" spans="1:19" s="26" customFormat="1" ht="14.1" customHeight="1" x14ac:dyDescent="0.25">
      <c r="A17" s="26" t="s">
        <v>49</v>
      </c>
      <c r="B17" s="26" t="s">
        <v>52</v>
      </c>
      <c r="D17" s="26" t="s">
        <v>53</v>
      </c>
      <c r="E17" s="32" t="s">
        <v>54</v>
      </c>
      <c r="F17" s="33">
        <v>-16692.101747553173</v>
      </c>
      <c r="G17" s="33">
        <v>5254.106309906173</v>
      </c>
      <c r="H17" s="33">
        <v>5254.106309906173</v>
      </c>
      <c r="I17" s="33">
        <v>5254.106309906173</v>
      </c>
      <c r="J17" s="33"/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2" t="s">
        <v>35</v>
      </c>
      <c r="Q17" s="36" t="s">
        <v>261</v>
      </c>
      <c r="R17" s="34" t="s">
        <v>43</v>
      </c>
    </row>
    <row r="18" spans="1:19" s="26" customFormat="1" ht="14.1" customHeight="1" x14ac:dyDescent="0.25">
      <c r="A18" s="26" t="s">
        <v>55</v>
      </c>
      <c r="B18" s="26" t="s">
        <v>52</v>
      </c>
      <c r="D18" s="26" t="s">
        <v>53</v>
      </c>
      <c r="E18" s="32" t="s">
        <v>54</v>
      </c>
      <c r="F18" s="33">
        <v>-204251.16858956526</v>
      </c>
      <c r="G18" s="33">
        <v>-272287.71879315143</v>
      </c>
      <c r="H18" s="33">
        <v>-272287.87053994415</v>
      </c>
      <c r="I18" s="33">
        <v>-272287.87053994415</v>
      </c>
      <c r="J18" s="33"/>
      <c r="K18" s="35">
        <v>19174.554547853812</v>
      </c>
      <c r="L18" s="35">
        <v>19174.554547853812</v>
      </c>
      <c r="M18" s="35">
        <v>19174.554547853812</v>
      </c>
      <c r="N18" s="35">
        <v>19174.554547853812</v>
      </c>
      <c r="O18" s="35">
        <v>142.58357694458402</v>
      </c>
      <c r="P18" s="32" t="s">
        <v>39</v>
      </c>
      <c r="Q18" s="36" t="s">
        <v>261</v>
      </c>
      <c r="R18" s="34" t="s">
        <v>43</v>
      </c>
    </row>
    <row r="19" spans="1:19" s="26" customFormat="1" ht="14.1" customHeight="1" x14ac:dyDescent="0.25">
      <c r="B19" s="37" t="s">
        <v>56</v>
      </c>
      <c r="E19" s="32"/>
      <c r="F19" s="33"/>
      <c r="G19" s="33"/>
      <c r="H19" s="33"/>
      <c r="I19" s="33"/>
      <c r="J19" s="33"/>
      <c r="K19" s="35"/>
      <c r="L19" s="35"/>
      <c r="M19" s="35"/>
      <c r="N19" s="35"/>
      <c r="O19" s="35">
        <v>18397.643140780168</v>
      </c>
      <c r="P19" s="26" t="s">
        <v>35</v>
      </c>
      <c r="Q19" s="36" t="s">
        <v>57</v>
      </c>
      <c r="R19" s="34" t="s">
        <v>43</v>
      </c>
    </row>
    <row r="20" spans="1:19" s="26" customFormat="1" ht="14.1" customHeight="1" x14ac:dyDescent="0.25">
      <c r="B20" s="37" t="s">
        <v>56</v>
      </c>
      <c r="E20" s="32"/>
      <c r="F20" s="33"/>
      <c r="G20" s="33"/>
      <c r="H20" s="33"/>
      <c r="I20" s="33"/>
      <c r="J20" s="33"/>
      <c r="K20" s="35"/>
      <c r="L20" s="35"/>
      <c r="M20" s="35"/>
      <c r="N20" s="35">
        <v>119343.20661840618</v>
      </c>
      <c r="O20" s="35">
        <v>119343.20661840618</v>
      </c>
      <c r="P20" s="26" t="s">
        <v>39</v>
      </c>
      <c r="Q20" s="36" t="s">
        <v>57</v>
      </c>
      <c r="R20" s="34" t="s">
        <v>43</v>
      </c>
    </row>
    <row r="21" spans="1:19" s="26" customFormat="1" ht="14.1" customHeight="1" x14ac:dyDescent="0.25">
      <c r="A21" s="26" t="s">
        <v>55</v>
      </c>
      <c r="B21" s="26" t="s">
        <v>55</v>
      </c>
      <c r="D21" s="26" t="s">
        <v>51</v>
      </c>
      <c r="E21" s="32" t="s">
        <v>51</v>
      </c>
      <c r="F21" s="33">
        <v>-6796.2255987456065</v>
      </c>
      <c r="G21" s="33">
        <v>-10817.413186312941</v>
      </c>
      <c r="H21" s="33">
        <v>-10817.413186312941</v>
      </c>
      <c r="I21" s="33">
        <v>-10817.413186312941</v>
      </c>
      <c r="J21" s="33"/>
      <c r="K21" s="35">
        <v>-8394.8200043287161</v>
      </c>
      <c r="L21" s="35">
        <v>-5445.8638904927429</v>
      </c>
      <c r="M21" s="35">
        <v>-5445.8638904927429</v>
      </c>
      <c r="N21" s="35">
        <v>-5445.8638904927429</v>
      </c>
      <c r="O21" s="35">
        <v>-9738.3327485315058</v>
      </c>
      <c r="P21" s="32" t="s">
        <v>35</v>
      </c>
      <c r="Q21" s="36" t="s">
        <v>42</v>
      </c>
      <c r="R21" s="34" t="s">
        <v>43</v>
      </c>
    </row>
    <row r="22" spans="1:19" s="26" customFormat="1" ht="14.1" customHeight="1" x14ac:dyDescent="0.25">
      <c r="A22" s="26" t="s">
        <v>58</v>
      </c>
      <c r="B22" s="26" t="s">
        <v>55</v>
      </c>
      <c r="D22" s="26" t="s">
        <v>51</v>
      </c>
      <c r="E22" s="32" t="s">
        <v>51</v>
      </c>
      <c r="F22" s="33">
        <v>-36994.487858172535</v>
      </c>
      <c r="G22" s="33">
        <v>-58907.111018942363</v>
      </c>
      <c r="H22" s="33">
        <v>-58907.111018942363</v>
      </c>
      <c r="I22" s="33">
        <v>-58907.111018942363</v>
      </c>
      <c r="J22" s="33"/>
      <c r="K22" s="35">
        <v>-18772.983975755837</v>
      </c>
      <c r="L22" s="35">
        <v>-18772.983975755837</v>
      </c>
      <c r="M22" s="35">
        <v>-18772.983975755837</v>
      </c>
      <c r="N22" s="35">
        <v>-18772.983975755837</v>
      </c>
      <c r="O22" s="35">
        <v>-63095.202555466014</v>
      </c>
      <c r="P22" s="32" t="s">
        <v>39</v>
      </c>
      <c r="Q22" s="36" t="s">
        <v>42</v>
      </c>
      <c r="R22" s="34" t="s">
        <v>43</v>
      </c>
    </row>
    <row r="23" spans="1:19" s="26" customFormat="1" ht="14.1" customHeight="1" x14ac:dyDescent="0.25">
      <c r="A23" s="26" t="s">
        <v>58</v>
      </c>
      <c r="B23" s="38" t="s">
        <v>59</v>
      </c>
      <c r="C23" s="26" t="s">
        <v>58</v>
      </c>
      <c r="D23" s="26" t="s">
        <v>60</v>
      </c>
      <c r="E23" s="32" t="s">
        <v>61</v>
      </c>
      <c r="F23" s="33">
        <v>4185048.5283452612</v>
      </c>
      <c r="G23" s="33">
        <f>F23</f>
        <v>4185048.5283452612</v>
      </c>
      <c r="H23" s="33">
        <v>3910142.8669460602</v>
      </c>
      <c r="I23" s="33">
        <v>3910142.8669460602</v>
      </c>
      <c r="J23" s="33"/>
      <c r="K23" s="35">
        <v>3561640.5481292848</v>
      </c>
      <c r="L23" s="35">
        <v>3761184.5612435751</v>
      </c>
      <c r="M23" s="35">
        <v>3778330</v>
      </c>
      <c r="N23" s="35">
        <v>3778330</v>
      </c>
      <c r="O23" s="35">
        <v>4995616</v>
      </c>
      <c r="P23" s="32" t="s">
        <v>35</v>
      </c>
      <c r="Q23" s="36" t="s">
        <v>62</v>
      </c>
      <c r="R23" s="34" t="s">
        <v>37</v>
      </c>
    </row>
    <row r="24" spans="1:19" s="26" customFormat="1" ht="14.1" customHeight="1" x14ac:dyDescent="0.25">
      <c r="A24" s="26" t="s">
        <v>63</v>
      </c>
      <c r="B24" s="38" t="s">
        <v>59</v>
      </c>
      <c r="C24" s="26" t="s">
        <v>58</v>
      </c>
      <c r="D24" s="26" t="s">
        <v>60</v>
      </c>
      <c r="E24" s="32" t="s">
        <v>61</v>
      </c>
      <c r="F24" s="33">
        <v>505700</v>
      </c>
      <c r="G24" s="33">
        <f>F24</f>
        <v>505700</v>
      </c>
      <c r="H24" s="33">
        <v>449001.3504969526</v>
      </c>
      <c r="I24" s="33">
        <v>449001.3504969526</v>
      </c>
      <c r="J24" s="33"/>
      <c r="K24" s="35">
        <v>710233.44568007241</v>
      </c>
      <c r="L24" s="35">
        <v>607823</v>
      </c>
      <c r="M24" s="35">
        <v>607823</v>
      </c>
      <c r="N24" s="35">
        <v>607823</v>
      </c>
      <c r="O24" s="35">
        <v>288812</v>
      </c>
      <c r="P24" s="32" t="s">
        <v>38</v>
      </c>
      <c r="Q24" s="36" t="s">
        <v>62</v>
      </c>
      <c r="R24" s="34" t="s">
        <v>37</v>
      </c>
    </row>
    <row r="25" spans="1:19" s="26" customFormat="1" ht="14.1" customHeight="1" x14ac:dyDescent="0.25">
      <c r="A25" s="26" t="s">
        <v>58</v>
      </c>
      <c r="B25" s="38" t="s">
        <v>64</v>
      </c>
      <c r="C25" s="26" t="s">
        <v>65</v>
      </c>
      <c r="D25" s="26" t="s">
        <v>60</v>
      </c>
      <c r="E25" s="32" t="s">
        <v>61</v>
      </c>
      <c r="F25" s="33">
        <v>-164037.32834273286</v>
      </c>
      <c r="G25" s="33">
        <f>F25</f>
        <v>-164037.32834273286</v>
      </c>
      <c r="H25" s="33">
        <v>-73503</v>
      </c>
      <c r="I25" s="33">
        <v>-73503</v>
      </c>
      <c r="J25" s="33"/>
      <c r="K25" s="35">
        <v>3359.0568264271756</v>
      </c>
      <c r="L25" s="35">
        <v>69333.29532174411</v>
      </c>
      <c r="M25" s="35">
        <v>69333.29532174411</v>
      </c>
      <c r="N25" s="35">
        <v>69333.29532174411</v>
      </c>
      <c r="O25" s="35">
        <v>44266.18562352212</v>
      </c>
      <c r="P25" s="32" t="s">
        <v>38</v>
      </c>
      <c r="Q25" s="36" t="s">
        <v>62</v>
      </c>
      <c r="R25" s="34" t="s">
        <v>43</v>
      </c>
    </row>
    <row r="26" spans="1:19" s="26" customFormat="1" ht="14.1" customHeight="1" x14ac:dyDescent="0.25">
      <c r="A26" s="26" t="s">
        <v>58</v>
      </c>
      <c r="B26" s="38" t="s">
        <v>59</v>
      </c>
      <c r="C26" s="26" t="s">
        <v>58</v>
      </c>
      <c r="D26" s="26" t="s">
        <v>60</v>
      </c>
      <c r="E26" s="32" t="s">
        <v>66</v>
      </c>
      <c r="F26" s="33">
        <v>-376086.90167483652</v>
      </c>
      <c r="G26" s="33">
        <v>-349898.14900000003</v>
      </c>
      <c r="H26" s="33">
        <v>-349898.14900000003</v>
      </c>
      <c r="I26" s="33">
        <v>-349898.14900000003</v>
      </c>
      <c r="J26" s="33"/>
      <c r="K26" s="35">
        <v>-330882</v>
      </c>
      <c r="L26" s="35">
        <v>-647824</v>
      </c>
      <c r="M26" s="35">
        <v>-647824</v>
      </c>
      <c r="N26" s="35">
        <v>-647824</v>
      </c>
      <c r="O26" s="35">
        <v>-773198</v>
      </c>
      <c r="P26" s="32" t="s">
        <v>67</v>
      </c>
      <c r="Q26" s="36" t="s">
        <v>62</v>
      </c>
      <c r="R26" s="34" t="s">
        <v>37</v>
      </c>
    </row>
    <row r="27" spans="1:19" s="26" customFormat="1" ht="14.1" customHeight="1" x14ac:dyDescent="0.25">
      <c r="A27" s="26" t="s">
        <v>58</v>
      </c>
      <c r="B27" s="38" t="s">
        <v>59</v>
      </c>
      <c r="C27" s="26" t="s">
        <v>58</v>
      </c>
      <c r="D27" s="26" t="s">
        <v>60</v>
      </c>
      <c r="E27" s="32" t="s">
        <v>61</v>
      </c>
      <c r="F27" s="33">
        <v>4361</v>
      </c>
      <c r="G27" s="33">
        <f>F27</f>
        <v>4361</v>
      </c>
      <c r="H27" s="33">
        <v>4306</v>
      </c>
      <c r="I27" s="33">
        <v>4306</v>
      </c>
      <c r="J27" s="33"/>
      <c r="K27" s="35">
        <v>4532</v>
      </c>
      <c r="L27" s="35">
        <v>4648</v>
      </c>
      <c r="M27" s="35">
        <v>4648</v>
      </c>
      <c r="N27" s="35">
        <v>4648</v>
      </c>
      <c r="O27" s="35">
        <v>4740</v>
      </c>
      <c r="P27" s="32" t="s">
        <v>68</v>
      </c>
      <c r="Q27" s="36" t="s">
        <v>62</v>
      </c>
      <c r="R27" s="34" t="s">
        <v>37</v>
      </c>
    </row>
    <row r="28" spans="1:19" s="26" customFormat="1" ht="14.1" customHeight="1" x14ac:dyDescent="0.25">
      <c r="A28" s="26" t="s">
        <v>58</v>
      </c>
      <c r="B28" s="38" t="s">
        <v>59</v>
      </c>
      <c r="C28" s="26" t="s">
        <v>58</v>
      </c>
      <c r="D28" s="26" t="s">
        <v>60</v>
      </c>
      <c r="E28" s="32" t="s">
        <v>61</v>
      </c>
      <c r="F28" s="33">
        <v>11753</v>
      </c>
      <c r="G28" s="33">
        <f>F28</f>
        <v>11753</v>
      </c>
      <c r="H28" s="33">
        <v>41539.35408816165</v>
      </c>
      <c r="I28" s="33">
        <v>41539.35408816165</v>
      </c>
      <c r="J28" s="33"/>
      <c r="K28" s="35">
        <v>27696</v>
      </c>
      <c r="L28" s="35">
        <v>25298</v>
      </c>
      <c r="M28" s="35">
        <v>25298</v>
      </c>
      <c r="N28" s="35">
        <v>25298</v>
      </c>
      <c r="O28" s="35">
        <v>-11473</v>
      </c>
      <c r="P28" s="32" t="s">
        <v>39</v>
      </c>
      <c r="Q28" s="36" t="s">
        <v>62</v>
      </c>
      <c r="R28" s="34" t="s">
        <v>37</v>
      </c>
    </row>
    <row r="29" spans="1:19" s="26" customFormat="1" ht="14.1" customHeight="1" x14ac:dyDescent="0.25">
      <c r="B29" s="38" t="s">
        <v>59</v>
      </c>
      <c r="C29" s="26" t="s">
        <v>58</v>
      </c>
      <c r="D29" s="26" t="s">
        <v>60</v>
      </c>
      <c r="E29" s="32" t="s">
        <v>61</v>
      </c>
      <c r="F29" s="33">
        <v>15780</v>
      </c>
      <c r="G29" s="33">
        <f>F29</f>
        <v>15780</v>
      </c>
      <c r="H29" s="33">
        <v>61509.147467185976</v>
      </c>
      <c r="I29" s="33">
        <v>61509.147467185976</v>
      </c>
      <c r="J29" s="33"/>
      <c r="K29" s="35">
        <v>83781</v>
      </c>
      <c r="L29" s="35">
        <v>70144</v>
      </c>
      <c r="M29" s="35">
        <v>70144</v>
      </c>
      <c r="N29" s="35">
        <v>70144</v>
      </c>
      <c r="O29" s="35">
        <v>11161.497220758814</v>
      </c>
      <c r="P29" s="32" t="s">
        <v>69</v>
      </c>
      <c r="Q29" s="36" t="s">
        <v>62</v>
      </c>
      <c r="R29" s="34" t="s">
        <v>37</v>
      </c>
    </row>
    <row r="30" spans="1:19" s="26" customFormat="1" ht="14.1" customHeight="1" x14ac:dyDescent="0.25">
      <c r="A30" s="26" t="s">
        <v>70</v>
      </c>
      <c r="B30" s="38" t="s">
        <v>71</v>
      </c>
      <c r="E30" s="32"/>
      <c r="F30" s="33"/>
      <c r="G30" s="33"/>
      <c r="H30" s="33"/>
      <c r="I30" s="33"/>
      <c r="J30" s="33"/>
      <c r="K30" s="35">
        <v>6046.2551851979697</v>
      </c>
      <c r="L30" s="35">
        <v>-48197.667760599841</v>
      </c>
      <c r="M30" s="35">
        <v>-48197.667760599841</v>
      </c>
      <c r="N30" s="35">
        <v>-48197.667760599841</v>
      </c>
      <c r="O30" s="35">
        <v>-46473.901996074273</v>
      </c>
      <c r="P30" s="32" t="s">
        <v>69</v>
      </c>
      <c r="Q30" s="36" t="s">
        <v>62</v>
      </c>
      <c r="R30" s="34" t="s">
        <v>43</v>
      </c>
    </row>
    <row r="31" spans="1:19" s="26" customFormat="1" ht="14.1" customHeight="1" x14ac:dyDescent="0.25">
      <c r="B31" s="38" t="s">
        <v>72</v>
      </c>
      <c r="C31" s="26" t="s">
        <v>70</v>
      </c>
      <c r="D31" s="26" t="s">
        <v>60</v>
      </c>
      <c r="E31" s="32" t="s">
        <v>73</v>
      </c>
      <c r="F31" s="33">
        <v>393029.92426187545</v>
      </c>
      <c r="G31" s="33">
        <v>824898.01742637227</v>
      </c>
      <c r="H31" s="33">
        <v>824898.01742637227</v>
      </c>
      <c r="I31" s="33">
        <v>824898.01742637227</v>
      </c>
      <c r="J31" s="33"/>
      <c r="K31" s="35">
        <v>462137.65673589351</v>
      </c>
      <c r="L31" s="35">
        <v>557194.0704287379</v>
      </c>
      <c r="M31" s="35">
        <v>540048.63167231309</v>
      </c>
      <c r="N31" s="35">
        <v>540048.63167231309</v>
      </c>
      <c r="O31" s="35">
        <v>996433.15600367659</v>
      </c>
      <c r="P31" s="26" t="s">
        <v>35</v>
      </c>
      <c r="Q31" s="36" t="s">
        <v>62</v>
      </c>
      <c r="R31" s="34" t="s">
        <v>43</v>
      </c>
      <c r="S31" s="39"/>
    </row>
    <row r="32" spans="1:19" s="26" customFormat="1" ht="14.1" customHeight="1" x14ac:dyDescent="0.25">
      <c r="B32" s="26" t="s">
        <v>74</v>
      </c>
      <c r="E32" s="32"/>
      <c r="F32" s="33"/>
      <c r="G32" s="33"/>
      <c r="H32" s="33"/>
      <c r="I32" s="33"/>
      <c r="J32" s="33"/>
      <c r="K32" s="35"/>
      <c r="L32" s="35">
        <v>3855.5164676486602</v>
      </c>
      <c r="M32" s="35">
        <v>3855.5164676486602</v>
      </c>
      <c r="N32" s="35">
        <v>3855.5164676486602</v>
      </c>
      <c r="O32" s="35">
        <v>2938.5027792411865</v>
      </c>
      <c r="P32" s="32" t="s">
        <v>69</v>
      </c>
      <c r="Q32" s="36" t="s">
        <v>62</v>
      </c>
      <c r="R32" s="34" t="s">
        <v>37</v>
      </c>
      <c r="S32" s="39"/>
    </row>
    <row r="33" spans="1:18" s="26" customFormat="1" ht="14.1" customHeight="1" x14ac:dyDescent="0.25">
      <c r="A33" s="26" t="s">
        <v>75</v>
      </c>
      <c r="B33" s="26" t="s">
        <v>76</v>
      </c>
      <c r="E33" s="32"/>
      <c r="F33" s="33"/>
      <c r="G33" s="33"/>
      <c r="H33" s="33"/>
      <c r="I33" s="33"/>
      <c r="J33" s="33"/>
      <c r="K33" s="35">
        <v>0</v>
      </c>
      <c r="L33" s="35">
        <v>0</v>
      </c>
      <c r="M33" s="35">
        <v>0</v>
      </c>
      <c r="N33" s="35">
        <v>0</v>
      </c>
      <c r="O33" s="35"/>
      <c r="P33" s="26" t="s">
        <v>39</v>
      </c>
      <c r="Q33" s="36"/>
      <c r="R33" s="34" t="s">
        <v>37</v>
      </c>
    </row>
    <row r="34" spans="1:18" s="26" customFormat="1" ht="14.1" customHeight="1" x14ac:dyDescent="0.25">
      <c r="B34" s="26" t="s">
        <v>77</v>
      </c>
      <c r="E34" s="32"/>
      <c r="F34" s="33"/>
      <c r="G34" s="33"/>
      <c r="H34" s="33"/>
      <c r="I34" s="33"/>
      <c r="J34" s="33"/>
      <c r="K34" s="35"/>
      <c r="L34" s="35"/>
      <c r="M34" s="35"/>
      <c r="N34" s="35"/>
      <c r="O34" s="35">
        <v>-3742.2514533252302</v>
      </c>
      <c r="P34" s="26" t="s">
        <v>35</v>
      </c>
      <c r="Q34" s="36" t="s">
        <v>78</v>
      </c>
      <c r="R34" s="34" t="s">
        <v>37</v>
      </c>
    </row>
    <row r="35" spans="1:18" s="26" customFormat="1" ht="14.1" customHeight="1" x14ac:dyDescent="0.25">
      <c r="B35" s="26" t="s">
        <v>77</v>
      </c>
      <c r="E35" s="32"/>
      <c r="F35" s="33"/>
      <c r="G35" s="33"/>
      <c r="H35" s="33"/>
      <c r="I35" s="33"/>
      <c r="J35" s="33"/>
      <c r="K35" s="35"/>
      <c r="L35" s="35"/>
      <c r="M35" s="35"/>
      <c r="N35" s="35"/>
      <c r="O35" s="35">
        <v>22865.94670652083</v>
      </c>
      <c r="P35" s="26" t="s">
        <v>39</v>
      </c>
      <c r="Q35" s="36" t="s">
        <v>78</v>
      </c>
      <c r="R35" s="34" t="s">
        <v>37</v>
      </c>
    </row>
    <row r="36" spans="1:18" s="26" customFormat="1" ht="14.1" customHeight="1" x14ac:dyDescent="0.25">
      <c r="B36" s="26" t="s">
        <v>77</v>
      </c>
      <c r="E36" s="32"/>
      <c r="F36" s="33"/>
      <c r="G36" s="33"/>
      <c r="H36" s="33"/>
      <c r="I36" s="33"/>
      <c r="J36" s="33"/>
      <c r="K36" s="35"/>
      <c r="L36" s="35"/>
      <c r="M36" s="35"/>
      <c r="N36" s="35"/>
      <c r="O36" s="35">
        <v>12456.603754124375</v>
      </c>
      <c r="P36" s="32" t="s">
        <v>69</v>
      </c>
      <c r="Q36" s="36" t="s">
        <v>78</v>
      </c>
      <c r="R36" s="34" t="s">
        <v>37</v>
      </c>
    </row>
    <row r="37" spans="1:18" s="26" customFormat="1" ht="14.1" customHeight="1" x14ac:dyDescent="0.25">
      <c r="A37" s="26" t="s">
        <v>75</v>
      </c>
      <c r="B37" s="26" t="s">
        <v>79</v>
      </c>
      <c r="D37" s="26" t="s">
        <v>80</v>
      </c>
      <c r="E37" s="32" t="s">
        <v>81</v>
      </c>
      <c r="F37" s="33">
        <v>5860.7028868760035</v>
      </c>
      <c r="G37" s="33">
        <v>-4389.3162193372918</v>
      </c>
      <c r="H37" s="33">
        <v>-4389.3162193372918</v>
      </c>
      <c r="I37" s="33">
        <v>-4389.3162193372918</v>
      </c>
      <c r="J37" s="33"/>
      <c r="K37" s="35">
        <v>-5204.401779759055</v>
      </c>
      <c r="L37" s="35">
        <v>-5204.401779759055</v>
      </c>
      <c r="M37" s="35">
        <v>-5204.401779759055</v>
      </c>
      <c r="N37" s="35">
        <v>-5204.401779759055</v>
      </c>
      <c r="O37" s="35">
        <v>1263.8985902189863</v>
      </c>
      <c r="P37" s="26" t="s">
        <v>35</v>
      </c>
      <c r="Q37" s="36" t="s">
        <v>81</v>
      </c>
      <c r="R37" s="34" t="s">
        <v>43</v>
      </c>
    </row>
    <row r="38" spans="1:18" s="26" customFormat="1" ht="14.1" customHeight="1" x14ac:dyDescent="0.25">
      <c r="A38" s="26" t="s">
        <v>82</v>
      </c>
      <c r="B38" s="26" t="s">
        <v>83</v>
      </c>
      <c r="D38" s="26" t="s">
        <v>80</v>
      </c>
      <c r="E38" s="32" t="s">
        <v>81</v>
      </c>
      <c r="F38" s="33">
        <v>59238.585806166309</v>
      </c>
      <c r="G38" s="33">
        <v>-204355.58987274734</v>
      </c>
      <c r="H38" s="33">
        <v>-204355.58987274734</v>
      </c>
      <c r="I38" s="33">
        <v>-204355.58987274734</v>
      </c>
      <c r="J38" s="33"/>
      <c r="K38" s="35">
        <v>159282.49303614171</v>
      </c>
      <c r="L38" s="35">
        <v>159282.49303614171</v>
      </c>
      <c r="M38" s="35">
        <v>159282.49303614171</v>
      </c>
      <c r="N38" s="35">
        <v>159282.49303614171</v>
      </c>
      <c r="O38" s="35">
        <v>-345022.08559763763</v>
      </c>
      <c r="P38" s="26" t="s">
        <v>39</v>
      </c>
      <c r="Q38" s="36" t="str">
        <f>Q37</f>
        <v>D.15-10-037</v>
      </c>
      <c r="R38" s="34" t="s">
        <v>43</v>
      </c>
    </row>
    <row r="39" spans="1:18" s="26" customFormat="1" ht="14.1" customHeight="1" x14ac:dyDescent="0.25">
      <c r="A39" s="26" t="s">
        <v>84</v>
      </c>
      <c r="B39" s="26" t="s">
        <v>82</v>
      </c>
      <c r="D39" s="26" t="s">
        <v>80</v>
      </c>
      <c r="E39" s="32" t="s">
        <v>81</v>
      </c>
      <c r="F39" s="33">
        <v>39.472293258358512</v>
      </c>
      <c r="G39" s="33">
        <v>-224.27999458014369</v>
      </c>
      <c r="H39" s="33">
        <v>-224.27999458014369</v>
      </c>
      <c r="I39" s="33">
        <v>-224.27999458014369</v>
      </c>
      <c r="J39" s="33"/>
      <c r="K39" s="35">
        <v>3230.0249812341499</v>
      </c>
      <c r="L39" s="35">
        <v>3230.0249812341499</v>
      </c>
      <c r="M39" s="35">
        <v>3230.0249812341499</v>
      </c>
      <c r="N39" s="35">
        <v>3230.0249812341499</v>
      </c>
      <c r="O39" s="35">
        <v>2725.9004276668052</v>
      </c>
      <c r="P39" s="26" t="s">
        <v>39</v>
      </c>
      <c r="Q39" s="36" t="s">
        <v>81</v>
      </c>
      <c r="R39" s="34" t="s">
        <v>43</v>
      </c>
    </row>
    <row r="40" spans="1:18" s="26" customFormat="1" ht="14.1" customHeight="1" x14ac:dyDescent="0.25">
      <c r="A40" s="26" t="s">
        <v>85</v>
      </c>
      <c r="B40" s="26" t="s">
        <v>84</v>
      </c>
      <c r="D40" s="26" t="s">
        <v>80</v>
      </c>
      <c r="E40" s="32" t="s">
        <v>81</v>
      </c>
      <c r="F40" s="33">
        <v>-10386.189204817871</v>
      </c>
      <c r="G40" s="33">
        <v>-8158.6487925881311</v>
      </c>
      <c r="H40" s="33">
        <v>-8158.6487925881311</v>
      </c>
      <c r="I40" s="33">
        <v>-8158.6487925881311</v>
      </c>
      <c r="J40" s="33"/>
      <c r="K40" s="35">
        <v>19854.495574212935</v>
      </c>
      <c r="L40" s="35">
        <v>-8951.3608759825784</v>
      </c>
      <c r="M40" s="35">
        <v>-8951.3608759825784</v>
      </c>
      <c r="N40" s="35">
        <v>-8951.3608759825784</v>
      </c>
      <c r="O40" s="35">
        <v>-54579.682271606172</v>
      </c>
      <c r="P40" s="26" t="s">
        <v>39</v>
      </c>
      <c r="Q40" s="36" t="s">
        <v>81</v>
      </c>
      <c r="R40" s="34" t="s">
        <v>43</v>
      </c>
    </row>
    <row r="41" spans="1:18" s="26" customFormat="1" ht="14.1" customHeight="1" x14ac:dyDescent="0.25">
      <c r="B41" s="26" t="s">
        <v>85</v>
      </c>
      <c r="D41" s="26" t="s">
        <v>80</v>
      </c>
      <c r="E41" s="32" t="s">
        <v>81</v>
      </c>
      <c r="F41" s="33">
        <v>4234.9785139048254</v>
      </c>
      <c r="G41" s="33">
        <v>-22053.09135460679</v>
      </c>
      <c r="H41" s="33">
        <v>-22053.09135460679</v>
      </c>
      <c r="I41" s="33">
        <v>-22053.09135460679</v>
      </c>
      <c r="J41" s="33"/>
      <c r="K41" s="35">
        <v>26425.485903796871</v>
      </c>
      <c r="L41" s="35">
        <v>41729.766552047193</v>
      </c>
      <c r="M41" s="35">
        <v>41729.766552047193</v>
      </c>
      <c r="N41" s="35">
        <v>41729.766552047193</v>
      </c>
      <c r="O41" s="35">
        <v>56142.818412874432</v>
      </c>
      <c r="P41" s="32" t="s">
        <v>69</v>
      </c>
      <c r="Q41" s="36" t="s">
        <v>81</v>
      </c>
      <c r="R41" s="34" t="s">
        <v>43</v>
      </c>
    </row>
    <row r="42" spans="1:18" s="26" customFormat="1" ht="14.1" customHeight="1" x14ac:dyDescent="0.25">
      <c r="B42" s="26" t="s">
        <v>86</v>
      </c>
      <c r="E42" s="32"/>
      <c r="F42" s="33"/>
      <c r="G42" s="33"/>
      <c r="H42" s="33"/>
      <c r="I42" s="33"/>
      <c r="J42" s="33"/>
      <c r="K42" s="35">
        <v>20765.627799086702</v>
      </c>
      <c r="L42" s="35">
        <v>20765.627799086702</v>
      </c>
      <c r="M42" s="35">
        <v>20765.627799086702</v>
      </c>
      <c r="N42" s="35">
        <v>0</v>
      </c>
      <c r="O42" s="35">
        <v>0</v>
      </c>
      <c r="P42" s="32" t="s">
        <v>69</v>
      </c>
      <c r="Q42" s="36"/>
      <c r="R42" s="34" t="s">
        <v>43</v>
      </c>
    </row>
    <row r="43" spans="1:18" s="26" customFormat="1" ht="14.1" customHeight="1" x14ac:dyDescent="0.25">
      <c r="B43" s="37" t="s">
        <v>87</v>
      </c>
      <c r="E43" s="32"/>
      <c r="F43" s="33"/>
      <c r="G43" s="33"/>
      <c r="H43" s="33"/>
      <c r="I43" s="33"/>
      <c r="J43" s="33"/>
      <c r="K43" s="35">
        <v>2189.2149060761076</v>
      </c>
      <c r="L43" s="35">
        <v>2189.2149060761076</v>
      </c>
      <c r="M43" s="35">
        <v>2189.2149060761076</v>
      </c>
      <c r="N43" s="35">
        <v>2189.2149060761076</v>
      </c>
      <c r="O43" s="35">
        <v>0</v>
      </c>
      <c r="P43" s="26" t="s">
        <v>35</v>
      </c>
      <c r="Q43" s="36" t="s">
        <v>88</v>
      </c>
      <c r="R43" s="34" t="s">
        <v>37</v>
      </c>
    </row>
    <row r="44" spans="1:18" s="26" customFormat="1" ht="14.1" customHeight="1" x14ac:dyDescent="0.25">
      <c r="B44" s="37" t="s">
        <v>87</v>
      </c>
      <c r="E44" s="32"/>
      <c r="F44" s="33"/>
      <c r="G44" s="33"/>
      <c r="H44" s="33"/>
      <c r="I44" s="33"/>
      <c r="J44" s="33"/>
      <c r="K44" s="35">
        <v>4676.7293028184749</v>
      </c>
      <c r="L44" s="35">
        <v>6656.6289730711396</v>
      </c>
      <c r="M44" s="35">
        <v>6656.6289730711396</v>
      </c>
      <c r="N44" s="35">
        <v>6656.6289730711396</v>
      </c>
      <c r="O44" s="35">
        <v>1979.8996702526647</v>
      </c>
      <c r="P44" s="26" t="s">
        <v>39</v>
      </c>
      <c r="Q44" s="36" t="s">
        <v>88</v>
      </c>
      <c r="R44" s="34" t="s">
        <v>37</v>
      </c>
    </row>
    <row r="45" spans="1:18" s="26" customFormat="1" ht="14.1" customHeight="1" x14ac:dyDescent="0.25">
      <c r="B45" s="37" t="s">
        <v>87</v>
      </c>
      <c r="E45" s="32"/>
      <c r="F45" s="33"/>
      <c r="G45" s="33"/>
      <c r="H45" s="33"/>
      <c r="I45" s="33"/>
      <c r="J45" s="33"/>
      <c r="K45" s="35">
        <v>5460</v>
      </c>
      <c r="L45" s="35">
        <v>10010.728669816845</v>
      </c>
      <c r="M45" s="35">
        <v>10010.728669816845</v>
      </c>
      <c r="N45" s="35">
        <v>10010.728669816845</v>
      </c>
      <c r="O45" s="35">
        <v>10010.728669816845</v>
      </c>
      <c r="P45" s="32" t="s">
        <v>69</v>
      </c>
      <c r="Q45" s="36" t="s">
        <v>88</v>
      </c>
      <c r="R45" s="34" t="s">
        <v>37</v>
      </c>
    </row>
    <row r="46" spans="1:18" s="26" customFormat="1" ht="14.1" customHeight="1" x14ac:dyDescent="0.25">
      <c r="B46" s="37" t="s">
        <v>89</v>
      </c>
      <c r="E46" s="32"/>
      <c r="F46" s="33"/>
      <c r="G46" s="33"/>
      <c r="H46" s="33"/>
      <c r="I46" s="33"/>
      <c r="J46" s="33"/>
      <c r="K46" s="35"/>
      <c r="L46" s="35">
        <v>84906</v>
      </c>
      <c r="M46" s="35">
        <v>84906</v>
      </c>
      <c r="N46" s="35">
        <v>84906</v>
      </c>
      <c r="O46" s="35">
        <v>86303</v>
      </c>
      <c r="P46" s="26" t="s">
        <v>39</v>
      </c>
      <c r="Q46" s="36" t="s">
        <v>262</v>
      </c>
      <c r="R46" s="34" t="s">
        <v>37</v>
      </c>
    </row>
    <row r="47" spans="1:18" s="26" customFormat="1" ht="14.1" customHeight="1" x14ac:dyDescent="0.25">
      <c r="B47" s="37" t="s">
        <v>90</v>
      </c>
      <c r="E47" s="32"/>
      <c r="F47" s="33"/>
      <c r="G47" s="33"/>
      <c r="H47" s="33"/>
      <c r="I47" s="33"/>
      <c r="J47" s="33"/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26" t="s">
        <v>39</v>
      </c>
      <c r="Q47" s="36"/>
      <c r="R47" s="34" t="s">
        <v>37</v>
      </c>
    </row>
    <row r="48" spans="1:18" s="26" customFormat="1" ht="14.1" customHeight="1" x14ac:dyDescent="0.25">
      <c r="B48" s="37" t="s">
        <v>91</v>
      </c>
      <c r="E48" s="32"/>
      <c r="F48" s="33"/>
      <c r="G48" s="33"/>
      <c r="H48" s="33"/>
      <c r="I48" s="33"/>
      <c r="J48" s="33"/>
      <c r="K48" s="35"/>
      <c r="L48" s="35">
        <v>135161.69012109609</v>
      </c>
      <c r="M48" s="35">
        <v>135161.69012109609</v>
      </c>
      <c r="N48" s="35">
        <v>135161.69012109609</v>
      </c>
      <c r="O48" s="35">
        <v>135161.69012109609</v>
      </c>
      <c r="P48" s="26" t="s">
        <v>39</v>
      </c>
      <c r="Q48" s="36" t="s">
        <v>92</v>
      </c>
      <c r="R48" s="34" t="s">
        <v>37</v>
      </c>
    </row>
    <row r="49" spans="1:18" s="26" customFormat="1" ht="14.1" customHeight="1" x14ac:dyDescent="0.25">
      <c r="B49" s="37" t="s">
        <v>93</v>
      </c>
      <c r="E49" s="32"/>
      <c r="F49" s="33"/>
      <c r="G49" s="33"/>
      <c r="H49" s="33"/>
      <c r="I49" s="33"/>
      <c r="J49" s="33"/>
      <c r="K49" s="35"/>
      <c r="L49" s="35"/>
      <c r="M49" s="35"/>
      <c r="N49" s="35">
        <v>135415.57954872175</v>
      </c>
      <c r="O49" s="35">
        <v>135415.57954872175</v>
      </c>
      <c r="P49" s="26" t="s">
        <v>39</v>
      </c>
      <c r="Q49" s="36" t="s">
        <v>94</v>
      </c>
      <c r="R49" s="34" t="s">
        <v>37</v>
      </c>
    </row>
    <row r="50" spans="1:18" s="26" customFormat="1" ht="14.1" customHeight="1" x14ac:dyDescent="0.25">
      <c r="B50" s="37" t="s">
        <v>95</v>
      </c>
      <c r="E50" s="32"/>
      <c r="F50" s="33"/>
      <c r="G50" s="33"/>
      <c r="H50" s="33"/>
      <c r="I50" s="33"/>
      <c r="J50" s="33"/>
      <c r="K50" s="35"/>
      <c r="L50" s="35"/>
      <c r="M50" s="35"/>
      <c r="N50" s="35">
        <v>26556.155303815507</v>
      </c>
      <c r="O50" s="35">
        <v>26556.155303815507</v>
      </c>
      <c r="P50" s="26" t="s">
        <v>39</v>
      </c>
      <c r="Q50" s="36" t="s">
        <v>96</v>
      </c>
      <c r="R50" s="34" t="s">
        <v>37</v>
      </c>
    </row>
    <row r="51" spans="1:18" s="26" customFormat="1" ht="14.1" customHeight="1" x14ac:dyDescent="0.25">
      <c r="B51" s="37" t="s">
        <v>97</v>
      </c>
      <c r="E51" s="32"/>
      <c r="F51" s="33"/>
      <c r="G51" s="33"/>
      <c r="H51" s="33"/>
      <c r="I51" s="33"/>
      <c r="J51" s="33"/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26" t="s">
        <v>39</v>
      </c>
      <c r="Q51" s="36"/>
      <c r="R51" s="34" t="s">
        <v>37</v>
      </c>
    </row>
    <row r="52" spans="1:18" s="26" customFormat="1" ht="14.1" customHeight="1" x14ac:dyDescent="0.25">
      <c r="B52" s="37" t="s">
        <v>98</v>
      </c>
      <c r="E52" s="32"/>
      <c r="F52" s="33"/>
      <c r="G52" s="33"/>
      <c r="H52" s="33"/>
      <c r="I52" s="33"/>
      <c r="J52" s="33"/>
      <c r="K52" s="35">
        <v>11737.630855592281</v>
      </c>
      <c r="L52" s="35">
        <v>11737.630855592281</v>
      </c>
      <c r="M52" s="35">
        <v>11737.630855592281</v>
      </c>
      <c r="N52" s="35">
        <v>11737.630855592281</v>
      </c>
      <c r="O52" s="35">
        <v>13977.463801886031</v>
      </c>
      <c r="P52" s="26" t="s">
        <v>39</v>
      </c>
      <c r="Q52" s="36" t="s">
        <v>81</v>
      </c>
      <c r="R52" s="34" t="s">
        <v>37</v>
      </c>
    </row>
    <row r="53" spans="1:18" s="26" customFormat="1" ht="14.1" customHeight="1" x14ac:dyDescent="0.25">
      <c r="B53" s="37" t="s">
        <v>99</v>
      </c>
      <c r="E53" s="32"/>
      <c r="F53" s="33"/>
      <c r="G53" s="33"/>
      <c r="H53" s="33"/>
      <c r="I53" s="33"/>
      <c r="J53" s="33"/>
      <c r="K53" s="35">
        <v>0</v>
      </c>
      <c r="L53" s="35">
        <v>0</v>
      </c>
      <c r="M53" s="35">
        <v>0</v>
      </c>
      <c r="N53" s="35">
        <v>0</v>
      </c>
      <c r="O53" s="35"/>
      <c r="P53" s="26" t="s">
        <v>39</v>
      </c>
      <c r="Q53" s="36"/>
      <c r="R53" s="34" t="s">
        <v>37</v>
      </c>
    </row>
    <row r="54" spans="1:18" s="26" customFormat="1" ht="14.1" customHeight="1" x14ac:dyDescent="0.25">
      <c r="B54" s="37" t="s">
        <v>100</v>
      </c>
      <c r="E54" s="32"/>
      <c r="F54" s="33"/>
      <c r="G54" s="33"/>
      <c r="H54" s="33"/>
      <c r="I54" s="33"/>
      <c r="J54" s="33"/>
      <c r="K54" s="35">
        <v>0</v>
      </c>
      <c r="L54" s="35">
        <v>0</v>
      </c>
      <c r="M54" s="35">
        <v>0</v>
      </c>
      <c r="N54" s="35">
        <v>0</v>
      </c>
      <c r="O54" s="35"/>
      <c r="P54" s="26" t="s">
        <v>39</v>
      </c>
      <c r="Q54" s="36"/>
      <c r="R54" s="34" t="s">
        <v>37</v>
      </c>
    </row>
    <row r="55" spans="1:18" s="26" customFormat="1" ht="14.1" customHeight="1" x14ac:dyDescent="0.25">
      <c r="B55" s="37" t="s">
        <v>101</v>
      </c>
      <c r="E55" s="32"/>
      <c r="F55" s="33"/>
      <c r="G55" s="33"/>
      <c r="H55" s="33"/>
      <c r="I55" s="33"/>
      <c r="J55" s="33"/>
      <c r="K55" s="35"/>
      <c r="L55" s="35"/>
      <c r="M55" s="35"/>
      <c r="N55" s="35"/>
      <c r="O55" s="35">
        <v>1460.8669493265006</v>
      </c>
      <c r="P55" s="26" t="s">
        <v>39</v>
      </c>
      <c r="Q55" s="36" t="s">
        <v>263</v>
      </c>
      <c r="R55" s="34" t="s">
        <v>37</v>
      </c>
    </row>
    <row r="56" spans="1:18" s="26" customFormat="1" ht="14.1" customHeight="1" x14ac:dyDescent="0.25">
      <c r="B56" s="37" t="s">
        <v>102</v>
      </c>
      <c r="E56" s="32"/>
      <c r="F56" s="33"/>
      <c r="G56" s="33"/>
      <c r="H56" s="33"/>
      <c r="I56" s="33"/>
      <c r="J56" s="33"/>
      <c r="K56" s="35"/>
      <c r="L56" s="35"/>
      <c r="M56" s="35"/>
      <c r="N56" s="35"/>
      <c r="O56" s="35">
        <v>201345.19514348207</v>
      </c>
      <c r="P56" s="26" t="s">
        <v>39</v>
      </c>
      <c r="Q56" s="36" t="s">
        <v>264</v>
      </c>
      <c r="R56" s="34" t="s">
        <v>37</v>
      </c>
    </row>
    <row r="57" spans="1:18" s="26" customFormat="1" x14ac:dyDescent="0.25">
      <c r="A57" s="26" t="s">
        <v>103</v>
      </c>
      <c r="B57" s="26" t="s">
        <v>104</v>
      </c>
      <c r="E57" s="32"/>
      <c r="F57" s="33"/>
      <c r="G57" s="33"/>
      <c r="H57" s="33"/>
      <c r="I57" s="33"/>
      <c r="J57" s="33"/>
      <c r="K57" s="35">
        <v>19434.772000000001</v>
      </c>
      <c r="L57" s="35">
        <v>19434.772000000001</v>
      </c>
      <c r="M57" s="35">
        <v>19733.342235864107</v>
      </c>
      <c r="N57" s="35">
        <v>19733.342235864107</v>
      </c>
      <c r="O57" s="35">
        <v>19733.342235864107</v>
      </c>
      <c r="P57" s="32" t="s">
        <v>106</v>
      </c>
      <c r="Q57" s="36" t="s">
        <v>105</v>
      </c>
      <c r="R57" s="34" t="s">
        <v>37</v>
      </c>
    </row>
    <row r="58" spans="1:18" s="26" customFormat="1" x14ac:dyDescent="0.25">
      <c r="A58" s="26" t="s">
        <v>103</v>
      </c>
      <c r="B58" s="26" t="s">
        <v>107</v>
      </c>
      <c r="E58" s="32"/>
      <c r="F58" s="33"/>
      <c r="G58" s="33"/>
      <c r="H58" s="33"/>
      <c r="I58" s="33"/>
      <c r="J58" s="33"/>
      <c r="K58" s="35"/>
      <c r="L58" s="35"/>
      <c r="M58" s="35">
        <v>31732.126</v>
      </c>
      <c r="N58" s="35">
        <v>31732.126</v>
      </c>
      <c r="O58" s="35">
        <v>31732.126</v>
      </c>
      <c r="P58" s="32" t="s">
        <v>106</v>
      </c>
      <c r="Q58" s="36" t="s">
        <v>108</v>
      </c>
      <c r="R58" s="34" t="s">
        <v>37</v>
      </c>
    </row>
    <row r="59" spans="1:18" s="26" customFormat="1" ht="17.25" x14ac:dyDescent="0.4">
      <c r="B59" s="26" t="s">
        <v>109</v>
      </c>
      <c r="E59" s="32"/>
      <c r="F59" s="33"/>
      <c r="G59" s="33"/>
      <c r="H59" s="33"/>
      <c r="I59" s="33"/>
      <c r="J59" s="33"/>
      <c r="K59" s="40">
        <v>0</v>
      </c>
      <c r="L59" s="40">
        <v>0</v>
      </c>
      <c r="M59" s="40">
        <v>0</v>
      </c>
      <c r="N59" s="40">
        <v>0</v>
      </c>
      <c r="O59" s="41"/>
      <c r="P59" s="26" t="s">
        <v>39</v>
      </c>
      <c r="Q59" s="36" t="s">
        <v>110</v>
      </c>
      <c r="R59" s="34" t="s">
        <v>37</v>
      </c>
    </row>
    <row r="60" spans="1:18" s="26" customFormat="1" ht="14.1" customHeight="1" x14ac:dyDescent="0.25">
      <c r="A60" s="31" t="s">
        <v>111</v>
      </c>
      <c r="B60" s="31" t="s">
        <v>112</v>
      </c>
      <c r="C60" s="31"/>
      <c r="E60" s="32"/>
      <c r="F60" s="33">
        <f>SUM(F9:F59)</f>
        <v>9954973.5480246823</v>
      </c>
      <c r="G60" s="33">
        <f>SUM(G9:G59)</f>
        <v>10089483.537212871</v>
      </c>
      <c r="H60" s="33">
        <v>9911406.3018216137</v>
      </c>
      <c r="I60" s="33">
        <v>9364610.4019579124</v>
      </c>
      <c r="J60" s="33"/>
      <c r="K60" s="35">
        <v>12363911.670583665</v>
      </c>
      <c r="L60" s="35">
        <v>12454872.182500951</v>
      </c>
      <c r="M60" s="35">
        <v>12486902.878736814</v>
      </c>
      <c r="N60" s="35">
        <v>12747452.192408672</v>
      </c>
      <c r="O60" s="35">
        <v>14095134.850781349</v>
      </c>
      <c r="Q60" s="36"/>
      <c r="R60" s="34"/>
    </row>
    <row r="61" spans="1:18" s="26" customFormat="1" ht="14.1" customHeight="1" x14ac:dyDescent="0.25">
      <c r="A61" s="26" t="s">
        <v>113</v>
      </c>
      <c r="B61" s="31" t="s">
        <v>111</v>
      </c>
      <c r="C61" s="31"/>
      <c r="E61" s="32"/>
      <c r="F61" s="33"/>
      <c r="G61" s="33"/>
      <c r="H61" s="33"/>
      <c r="I61" s="33">
        <v>0</v>
      </c>
      <c r="J61" s="33"/>
      <c r="K61" s="35"/>
      <c r="L61" s="35"/>
      <c r="M61" s="35"/>
      <c r="N61" s="35"/>
      <c r="O61" s="35"/>
      <c r="Q61" s="36"/>
      <c r="R61" s="34"/>
    </row>
    <row r="62" spans="1:18" s="26" customFormat="1" ht="14.1" customHeight="1" x14ac:dyDescent="0.25">
      <c r="A62" s="26" t="s">
        <v>114</v>
      </c>
      <c r="B62" s="26" t="s">
        <v>113</v>
      </c>
      <c r="E62" s="32"/>
      <c r="F62" s="33"/>
      <c r="G62" s="33"/>
      <c r="H62" s="33"/>
      <c r="I62" s="33"/>
      <c r="J62" s="33"/>
      <c r="K62" s="35">
        <v>5987.2246923217717</v>
      </c>
      <c r="L62" s="35">
        <v>5987.2246923217717</v>
      </c>
      <c r="M62" s="35">
        <v>5987.2246923217717</v>
      </c>
      <c r="N62" s="35">
        <v>5987.2246923217717</v>
      </c>
      <c r="O62" s="42">
        <v>4649.4273155371566</v>
      </c>
      <c r="P62" s="32" t="s">
        <v>35</v>
      </c>
      <c r="Q62" s="36" t="s">
        <v>115</v>
      </c>
      <c r="R62" s="34" t="s">
        <v>37</v>
      </c>
    </row>
    <row r="63" spans="1:18" s="26" customFormat="1" ht="14.1" customHeight="1" x14ac:dyDescent="0.25">
      <c r="B63" s="26" t="s">
        <v>113</v>
      </c>
      <c r="D63" s="26" t="s">
        <v>115</v>
      </c>
      <c r="E63" s="32" t="s">
        <v>116</v>
      </c>
      <c r="F63" s="33">
        <v>43351.457980324223</v>
      </c>
      <c r="G63" s="33">
        <v>37851.458998952978</v>
      </c>
      <c r="H63" s="33">
        <v>38438.191757355657</v>
      </c>
      <c r="I63" s="33">
        <v>38438.191757355657</v>
      </c>
      <c r="J63" s="33"/>
      <c r="K63" s="35">
        <v>22071.243613755287</v>
      </c>
      <c r="L63" s="35">
        <v>22071.243613755287</v>
      </c>
      <c r="M63" s="35">
        <v>22357.408887852056</v>
      </c>
      <c r="N63" s="35">
        <v>22357.408887852056</v>
      </c>
      <c r="O63" s="35">
        <v>24120.919004044656</v>
      </c>
      <c r="P63" s="32" t="s">
        <v>39</v>
      </c>
      <c r="Q63" s="36" t="s">
        <v>117</v>
      </c>
      <c r="R63" s="34" t="s">
        <v>37</v>
      </c>
    </row>
    <row r="64" spans="1:18" s="26" customFormat="1" ht="14.1" customHeight="1" x14ac:dyDescent="0.25">
      <c r="B64" s="26" t="s">
        <v>118</v>
      </c>
      <c r="D64" s="26" t="s">
        <v>119</v>
      </c>
      <c r="E64" s="43" t="s">
        <v>120</v>
      </c>
      <c r="F64" s="33">
        <v>315893</v>
      </c>
      <c r="G64" s="33">
        <v>251448.77468956274</v>
      </c>
      <c r="H64" s="33">
        <v>93970.309299208413</v>
      </c>
      <c r="I64" s="33">
        <v>93970.309299208413</v>
      </c>
      <c r="J64" s="33"/>
      <c r="K64" s="35">
        <v>123033.87772147726</v>
      </c>
      <c r="L64" s="35">
        <v>123033.87772147726</v>
      </c>
      <c r="M64" s="35">
        <v>318470.22516050027</v>
      </c>
      <c r="N64" s="35">
        <v>318470.22516050027</v>
      </c>
      <c r="O64" s="35">
        <v>415373.55387946073</v>
      </c>
      <c r="P64" s="26" t="s">
        <v>69</v>
      </c>
      <c r="Q64" s="36" t="s">
        <v>121</v>
      </c>
      <c r="R64" s="34" t="s">
        <v>37</v>
      </c>
    </row>
    <row r="65" spans="1:18" s="26" customFormat="1" ht="14.1" customHeight="1" x14ac:dyDescent="0.25">
      <c r="B65" s="26" t="s">
        <v>122</v>
      </c>
      <c r="D65" s="26" t="s">
        <v>119</v>
      </c>
      <c r="E65" s="43" t="s">
        <v>120</v>
      </c>
      <c r="F65" s="33">
        <v>315893</v>
      </c>
      <c r="G65" s="33">
        <v>251448.77468956274</v>
      </c>
      <c r="H65" s="33">
        <v>93970.309299208413</v>
      </c>
      <c r="I65" s="33">
        <v>93970.309299208413</v>
      </c>
      <c r="J65" s="33"/>
      <c r="K65" s="35"/>
      <c r="L65" s="35"/>
      <c r="M65" s="35">
        <v>13663.633449585868</v>
      </c>
      <c r="N65" s="35">
        <v>13663.633449585868</v>
      </c>
      <c r="O65" s="35">
        <v>47007.449397788943</v>
      </c>
      <c r="P65" s="26" t="s">
        <v>69</v>
      </c>
      <c r="Q65" s="36" t="s">
        <v>123</v>
      </c>
      <c r="R65" s="34" t="s">
        <v>37</v>
      </c>
    </row>
    <row r="66" spans="1:18" s="26" customFormat="1" ht="14.1" customHeight="1" x14ac:dyDescent="0.25">
      <c r="B66" s="26" t="s">
        <v>124</v>
      </c>
      <c r="E66" s="43"/>
      <c r="F66" s="33"/>
      <c r="G66" s="33"/>
      <c r="H66" s="33"/>
      <c r="I66" s="33"/>
      <c r="J66" s="33"/>
      <c r="K66" s="35"/>
      <c r="L66" s="35"/>
      <c r="M66" s="35"/>
      <c r="N66" s="35"/>
      <c r="O66" s="35">
        <v>14055.467526308497</v>
      </c>
      <c r="P66" s="26" t="s">
        <v>69</v>
      </c>
      <c r="Q66" s="36" t="s">
        <v>265</v>
      </c>
      <c r="R66" s="34" t="s">
        <v>37</v>
      </c>
    </row>
    <row r="67" spans="1:18" s="26" customFormat="1" ht="14.1" customHeight="1" x14ac:dyDescent="0.25">
      <c r="B67" s="26" t="s">
        <v>125</v>
      </c>
      <c r="E67" s="43"/>
      <c r="F67" s="33"/>
      <c r="G67" s="33"/>
      <c r="H67" s="33"/>
      <c r="I67" s="33"/>
      <c r="J67" s="33"/>
      <c r="K67" s="35"/>
      <c r="L67" s="35"/>
      <c r="M67" s="35"/>
      <c r="N67" s="35"/>
      <c r="O67" s="35">
        <v>5055.9235706145673</v>
      </c>
      <c r="P67" s="26" t="s">
        <v>69</v>
      </c>
      <c r="Q67" s="36" t="s">
        <v>266</v>
      </c>
      <c r="R67" s="34" t="s">
        <v>37</v>
      </c>
    </row>
    <row r="68" spans="1:18" s="26" customFormat="1" ht="14.1" customHeight="1" x14ac:dyDescent="0.25">
      <c r="B68" s="26" t="s">
        <v>126</v>
      </c>
      <c r="E68" s="43"/>
      <c r="F68" s="33"/>
      <c r="G68" s="33"/>
      <c r="H68" s="33"/>
      <c r="I68" s="33"/>
      <c r="J68" s="33"/>
      <c r="K68" s="35"/>
      <c r="L68" s="35"/>
      <c r="M68" s="35"/>
      <c r="N68" s="35"/>
      <c r="O68" s="35">
        <v>549.40282464338043</v>
      </c>
      <c r="P68" s="26" t="s">
        <v>69</v>
      </c>
      <c r="Q68" s="36" t="s">
        <v>267</v>
      </c>
      <c r="R68" s="34" t="s">
        <v>37</v>
      </c>
    </row>
    <row r="69" spans="1:18" s="26" customFormat="1" ht="14.1" customHeight="1" x14ac:dyDescent="0.25">
      <c r="B69" s="26" t="s">
        <v>127</v>
      </c>
      <c r="E69" s="43"/>
      <c r="F69" s="33"/>
      <c r="G69" s="33"/>
      <c r="H69" s="33"/>
      <c r="I69" s="33"/>
      <c r="J69" s="33"/>
      <c r="K69" s="35"/>
      <c r="L69" s="35"/>
      <c r="M69" s="35"/>
      <c r="N69" s="35"/>
      <c r="O69" s="35">
        <v>6441</v>
      </c>
      <c r="P69" s="26" t="s">
        <v>69</v>
      </c>
      <c r="Q69" s="36" t="s">
        <v>128</v>
      </c>
      <c r="R69" s="34" t="s">
        <v>37</v>
      </c>
    </row>
    <row r="70" spans="1:18" s="26" customFormat="1" ht="14.1" customHeight="1" x14ac:dyDescent="0.25">
      <c r="B70" s="26" t="s">
        <v>129</v>
      </c>
      <c r="E70" s="43"/>
      <c r="F70" s="33"/>
      <c r="G70" s="33"/>
      <c r="H70" s="33"/>
      <c r="I70" s="33"/>
      <c r="J70" s="33"/>
      <c r="K70" s="35"/>
      <c r="L70" s="35">
        <v>25700.148339297579</v>
      </c>
      <c r="M70" s="35">
        <v>25700.148339297579</v>
      </c>
      <c r="N70" s="35">
        <v>25700.148339297579</v>
      </c>
      <c r="O70" s="35">
        <v>25700.148339297579</v>
      </c>
      <c r="P70" s="26" t="s">
        <v>69</v>
      </c>
      <c r="Q70" s="36" t="s">
        <v>130</v>
      </c>
      <c r="R70" s="34" t="s">
        <v>37</v>
      </c>
    </row>
    <row r="71" spans="1:18" s="26" customFormat="1" ht="14.1" customHeight="1" x14ac:dyDescent="0.25">
      <c r="B71" s="26" t="s">
        <v>131</v>
      </c>
      <c r="E71" s="43"/>
      <c r="F71" s="33"/>
      <c r="G71" s="33"/>
      <c r="H71" s="33"/>
      <c r="I71" s="33"/>
      <c r="J71" s="33"/>
      <c r="K71" s="35"/>
      <c r="L71" s="35">
        <v>23524.88576140692</v>
      </c>
      <c r="M71" s="35">
        <v>23524.88576140692</v>
      </c>
      <c r="N71" s="35">
        <v>23524.88576140692</v>
      </c>
      <c r="O71" s="35">
        <v>0</v>
      </c>
      <c r="P71" s="26" t="s">
        <v>69</v>
      </c>
      <c r="Q71" s="36" t="s">
        <v>132</v>
      </c>
      <c r="R71" s="34" t="s">
        <v>37</v>
      </c>
    </row>
    <row r="72" spans="1:18" s="26" customFormat="1" ht="14.1" customHeight="1" x14ac:dyDescent="0.25">
      <c r="A72" s="26" t="s">
        <v>133</v>
      </c>
      <c r="B72" s="26" t="s">
        <v>134</v>
      </c>
      <c r="E72" s="32"/>
      <c r="F72" s="33"/>
      <c r="G72" s="33"/>
      <c r="H72" s="33"/>
      <c r="I72" s="33"/>
      <c r="J72" s="33"/>
      <c r="K72" s="35">
        <v>100678.90233876913</v>
      </c>
      <c r="L72" s="35">
        <v>100678.90233876913</v>
      </c>
      <c r="M72" s="35">
        <v>88094.039167228708</v>
      </c>
      <c r="N72" s="35">
        <v>88094.039167228708</v>
      </c>
      <c r="O72" s="35">
        <v>75509.177006873026</v>
      </c>
      <c r="P72" s="26" t="s">
        <v>69</v>
      </c>
      <c r="Q72" s="36" t="s">
        <v>135</v>
      </c>
      <c r="R72" s="34" t="s">
        <v>37</v>
      </c>
    </row>
    <row r="73" spans="1:18" s="26" customFormat="1" ht="13.35" customHeight="1" x14ac:dyDescent="0.25">
      <c r="A73" s="26" t="s">
        <v>136</v>
      </c>
      <c r="B73" s="26" t="s">
        <v>137</v>
      </c>
      <c r="D73" s="26" t="s">
        <v>138</v>
      </c>
      <c r="E73" s="32" t="s">
        <v>139</v>
      </c>
      <c r="F73" s="33">
        <v>2844</v>
      </c>
      <c r="G73" s="33">
        <v>2471</v>
      </c>
      <c r="H73" s="33">
        <v>2471</v>
      </c>
      <c r="I73" s="33">
        <v>2471</v>
      </c>
      <c r="J73" s="33"/>
      <c r="K73" s="35">
        <v>19267</v>
      </c>
      <c r="L73" s="35">
        <v>19267</v>
      </c>
      <c r="M73" s="35">
        <v>19267</v>
      </c>
      <c r="N73" s="35">
        <v>19267</v>
      </c>
      <c r="O73" s="35">
        <v>30457</v>
      </c>
      <c r="P73" s="32" t="s">
        <v>39</v>
      </c>
      <c r="Q73" s="36" t="s">
        <v>268</v>
      </c>
      <c r="R73" s="34" t="s">
        <v>37</v>
      </c>
    </row>
    <row r="74" spans="1:18" s="26" customFormat="1" ht="14.1" hidden="1" customHeight="1" x14ac:dyDescent="0.25">
      <c r="A74" s="37" t="s">
        <v>140</v>
      </c>
      <c r="B74" s="26" t="s">
        <v>136</v>
      </c>
      <c r="D74" s="26" t="s">
        <v>141</v>
      </c>
      <c r="E74" s="32" t="s">
        <v>142</v>
      </c>
      <c r="F74" s="33">
        <v>6070</v>
      </c>
      <c r="G74" s="33">
        <v>3885</v>
      </c>
      <c r="H74" s="33">
        <v>3885</v>
      </c>
      <c r="I74" s="33">
        <v>3885</v>
      </c>
      <c r="J74" s="33"/>
      <c r="K74" s="35"/>
      <c r="L74" s="35"/>
      <c r="M74" s="35"/>
      <c r="N74" s="35"/>
      <c r="O74" s="35"/>
      <c r="P74" s="32" t="s">
        <v>39</v>
      </c>
      <c r="Q74" s="36"/>
      <c r="R74" s="34" t="s">
        <v>37</v>
      </c>
    </row>
    <row r="75" spans="1:18" s="26" customFormat="1" ht="15" customHeight="1" x14ac:dyDescent="0.25">
      <c r="B75" s="26" t="s">
        <v>143</v>
      </c>
      <c r="E75" s="32" t="s">
        <v>144</v>
      </c>
      <c r="F75" s="33"/>
      <c r="G75" s="33">
        <v>8326</v>
      </c>
      <c r="H75" s="33">
        <v>8326</v>
      </c>
      <c r="I75" s="33">
        <v>8326</v>
      </c>
      <c r="J75" s="33"/>
      <c r="K75" s="35">
        <v>12881</v>
      </c>
      <c r="L75" s="35">
        <v>12881</v>
      </c>
      <c r="M75" s="35">
        <v>12881</v>
      </c>
      <c r="N75" s="35">
        <v>12881</v>
      </c>
      <c r="O75" s="35">
        <v>15772</v>
      </c>
      <c r="P75" s="32" t="s">
        <v>39</v>
      </c>
      <c r="Q75" s="36" t="s">
        <v>145</v>
      </c>
      <c r="R75" s="34" t="s">
        <v>37</v>
      </c>
    </row>
    <row r="76" spans="1:18" s="26" customFormat="1" ht="14.1" customHeight="1" x14ac:dyDescent="0.25">
      <c r="A76" s="37"/>
      <c r="B76" s="37" t="s">
        <v>146</v>
      </c>
      <c r="C76" s="37"/>
      <c r="D76" s="26" t="s">
        <v>147</v>
      </c>
      <c r="E76" s="32" t="s">
        <v>147</v>
      </c>
      <c r="F76" s="33">
        <v>70355.327381705065</v>
      </c>
      <c r="G76" s="33">
        <v>71210.805998836659</v>
      </c>
      <c r="H76" s="33">
        <v>71210.805998836659</v>
      </c>
      <c r="I76" s="33">
        <v>71210.805998836659</v>
      </c>
      <c r="J76" s="33"/>
      <c r="K76" s="35">
        <v>59430.94164554133</v>
      </c>
      <c r="L76" s="35">
        <v>59430.94164554133</v>
      </c>
      <c r="M76" s="35">
        <v>59430.94164554133</v>
      </c>
      <c r="N76" s="35">
        <v>59430.94164554133</v>
      </c>
      <c r="O76" s="35">
        <v>61811.100583554697</v>
      </c>
      <c r="P76" s="26" t="s">
        <v>69</v>
      </c>
      <c r="Q76" s="36" t="s">
        <v>148</v>
      </c>
      <c r="R76" s="34" t="s">
        <v>37</v>
      </c>
    </row>
    <row r="77" spans="1:18" s="26" customFormat="1" ht="14.1" customHeight="1" x14ac:dyDescent="0.25">
      <c r="A77" s="37" t="s">
        <v>149</v>
      </c>
      <c r="B77" s="37" t="s">
        <v>150</v>
      </c>
      <c r="C77" s="37"/>
      <c r="E77" s="32"/>
      <c r="F77" s="33"/>
      <c r="G77" s="33"/>
      <c r="H77" s="33"/>
      <c r="I77" s="33"/>
      <c r="J77" s="33"/>
      <c r="K77" s="35">
        <v>10221.59708536118</v>
      </c>
      <c r="L77" s="35">
        <v>10221.59708536118</v>
      </c>
      <c r="M77" s="35">
        <v>10221.59708536118</v>
      </c>
      <c r="N77" s="35">
        <v>10221.59708536118</v>
      </c>
      <c r="O77" s="35">
        <v>10644.408805800966</v>
      </c>
      <c r="P77" s="26" t="s">
        <v>69</v>
      </c>
      <c r="Q77" s="36" t="s">
        <v>81</v>
      </c>
      <c r="R77" s="34" t="s">
        <v>37</v>
      </c>
    </row>
    <row r="78" spans="1:18" s="26" customFormat="1" ht="14.1" customHeight="1" x14ac:dyDescent="0.25">
      <c r="A78" s="26" t="s">
        <v>151</v>
      </c>
      <c r="B78" s="37" t="s">
        <v>149</v>
      </c>
      <c r="C78" s="37"/>
      <c r="D78" s="26" t="s">
        <v>152</v>
      </c>
      <c r="E78" s="32" t="s">
        <v>153</v>
      </c>
      <c r="F78" s="33">
        <v>8753</v>
      </c>
      <c r="G78" s="33">
        <v>8753</v>
      </c>
      <c r="H78" s="33">
        <v>8753</v>
      </c>
      <c r="I78" s="33">
        <v>8753</v>
      </c>
      <c r="J78" s="33"/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26" t="s">
        <v>69</v>
      </c>
      <c r="Q78" s="36"/>
      <c r="R78" s="34" t="s">
        <v>37</v>
      </c>
    </row>
    <row r="79" spans="1:18" s="26" customFormat="1" x14ac:dyDescent="0.25">
      <c r="A79" s="26" t="s">
        <v>154</v>
      </c>
      <c r="B79" s="26" t="s">
        <v>151</v>
      </c>
      <c r="D79" s="26" t="s">
        <v>155</v>
      </c>
      <c r="E79" s="32" t="s">
        <v>156</v>
      </c>
      <c r="F79" s="33">
        <v>70650.716977314689</v>
      </c>
      <c r="G79" s="33">
        <v>76978.326294226252</v>
      </c>
      <c r="H79" s="33">
        <v>76978.326294226252</v>
      </c>
      <c r="I79" s="33">
        <v>76978.326294226252</v>
      </c>
      <c r="J79" s="33"/>
      <c r="K79" s="35">
        <v>61508.343790668587</v>
      </c>
      <c r="L79" s="35">
        <v>75098.362993066301</v>
      </c>
      <c r="M79" s="35">
        <v>75098.362993066301</v>
      </c>
      <c r="N79" s="35">
        <v>75098.362993066301</v>
      </c>
      <c r="O79" s="35">
        <v>76885.429738335733</v>
      </c>
      <c r="P79" s="26" t="s">
        <v>69</v>
      </c>
      <c r="Q79" s="36" t="s">
        <v>157</v>
      </c>
      <c r="R79" s="34" t="s">
        <v>37</v>
      </c>
    </row>
    <row r="80" spans="1:18" s="26" customFormat="1" x14ac:dyDescent="0.25">
      <c r="A80" s="26" t="s">
        <v>158</v>
      </c>
      <c r="B80" s="26" t="s">
        <v>154</v>
      </c>
      <c r="D80" s="26" t="s">
        <v>159</v>
      </c>
      <c r="E80" s="32"/>
      <c r="F80" s="33">
        <v>56648</v>
      </c>
      <c r="G80" s="33">
        <f>F80</f>
        <v>56648</v>
      </c>
      <c r="H80" s="33">
        <v>56648</v>
      </c>
      <c r="I80" s="33">
        <v>56648</v>
      </c>
      <c r="J80" s="33"/>
      <c r="K80" s="35">
        <v>56626.343990883157</v>
      </c>
      <c r="L80" s="35">
        <v>56626.343990883157</v>
      </c>
      <c r="M80" s="35">
        <v>56626.343990883157</v>
      </c>
      <c r="N80" s="35">
        <v>56626.343990883157</v>
      </c>
      <c r="O80" s="35">
        <v>56626.343990883157</v>
      </c>
      <c r="P80" s="26" t="s">
        <v>69</v>
      </c>
      <c r="Q80" s="36" t="s">
        <v>160</v>
      </c>
      <c r="R80" s="34" t="s">
        <v>37</v>
      </c>
    </row>
    <row r="81" spans="1:18" s="26" customFormat="1" ht="15" customHeight="1" x14ac:dyDescent="0.25">
      <c r="A81" s="26" t="s">
        <v>143</v>
      </c>
      <c r="B81" s="26" t="s">
        <v>158</v>
      </c>
      <c r="E81" s="32" t="s">
        <v>161</v>
      </c>
      <c r="F81" s="33"/>
      <c r="G81" s="33">
        <v>12721</v>
      </c>
      <c r="H81" s="33">
        <v>12721</v>
      </c>
      <c r="I81" s="33">
        <v>12721</v>
      </c>
      <c r="J81" s="33"/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2" t="s">
        <v>38</v>
      </c>
      <c r="Q81" s="36"/>
      <c r="R81" s="34" t="s">
        <v>37</v>
      </c>
    </row>
    <row r="82" spans="1:18" s="26" customFormat="1" ht="15" customHeight="1" x14ac:dyDescent="0.25">
      <c r="B82" s="26" t="s">
        <v>162</v>
      </c>
      <c r="E82" s="32"/>
      <c r="F82" s="33"/>
      <c r="G82" s="33"/>
      <c r="H82" s="33"/>
      <c r="I82" s="33"/>
      <c r="J82" s="33"/>
      <c r="K82" s="35">
        <v>0</v>
      </c>
      <c r="L82" s="35">
        <v>0</v>
      </c>
      <c r="M82" s="35">
        <v>0</v>
      </c>
      <c r="N82" s="35">
        <v>0</v>
      </c>
      <c r="O82" s="35"/>
      <c r="P82" s="32" t="s">
        <v>39</v>
      </c>
      <c r="Q82" s="36"/>
      <c r="R82" s="34" t="s">
        <v>37</v>
      </c>
    </row>
    <row r="83" spans="1:18" s="26" customFormat="1" x14ac:dyDescent="0.25">
      <c r="B83" s="26" t="s">
        <v>103</v>
      </c>
      <c r="E83" s="32"/>
      <c r="F83" s="40"/>
      <c r="G83" s="40"/>
      <c r="H83" s="40">
        <v>0</v>
      </c>
      <c r="I83" s="40">
        <v>0</v>
      </c>
      <c r="J83" s="40"/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4" t="s">
        <v>69</v>
      </c>
      <c r="Q83" s="45"/>
      <c r="R83" s="34" t="s">
        <v>37</v>
      </c>
    </row>
    <row r="84" spans="1:18" s="26" customFormat="1" x14ac:dyDescent="0.25">
      <c r="A84" s="31" t="s">
        <v>163</v>
      </c>
      <c r="B84" s="31" t="s">
        <v>164</v>
      </c>
      <c r="C84" s="31"/>
      <c r="E84" s="32"/>
      <c r="F84" s="33">
        <f>SUM(F63:F83)</f>
        <v>890458.50233934401</v>
      </c>
      <c r="G84" s="33">
        <f>SUM(G63:G83)</f>
        <v>781742.14067114133</v>
      </c>
      <c r="H84" s="33">
        <v>373401.63334962702</v>
      </c>
      <c r="I84" s="33">
        <v>373401.63334962702</v>
      </c>
      <c r="J84" s="33"/>
      <c r="K84" s="35">
        <v>465719.25018645596</v>
      </c>
      <c r="L84" s="35">
        <v>528534.30348955817</v>
      </c>
      <c r="M84" s="35">
        <v>725335.58648072334</v>
      </c>
      <c r="N84" s="35">
        <v>725335.58648072334</v>
      </c>
      <c r="O84" s="35">
        <v>870658.75198314316</v>
      </c>
      <c r="Q84" s="36"/>
      <c r="R84" s="34"/>
    </row>
    <row r="85" spans="1:18" s="26" customFormat="1" x14ac:dyDescent="0.25">
      <c r="A85" s="26" t="s">
        <v>165</v>
      </c>
      <c r="B85" s="31" t="s">
        <v>163</v>
      </c>
      <c r="C85" s="31"/>
      <c r="E85" s="32"/>
      <c r="F85" s="33"/>
      <c r="G85" s="33"/>
      <c r="H85" s="33"/>
      <c r="I85" s="33">
        <v>0</v>
      </c>
      <c r="J85" s="33"/>
      <c r="K85" s="35"/>
      <c r="L85" s="35"/>
      <c r="M85" s="35"/>
      <c r="N85" s="35"/>
      <c r="O85" s="35"/>
      <c r="Q85" s="36"/>
      <c r="R85" s="34"/>
    </row>
    <row r="86" spans="1:18" s="26" customFormat="1" x14ac:dyDescent="0.25">
      <c r="A86" s="26" t="s">
        <v>166</v>
      </c>
      <c r="B86" s="26" t="s">
        <v>165</v>
      </c>
      <c r="D86" s="26" t="s">
        <v>167</v>
      </c>
      <c r="E86" s="32" t="s">
        <v>168</v>
      </c>
      <c r="F86" s="33">
        <v>371285.71232186462</v>
      </c>
      <c r="G86" s="33">
        <f>F86</f>
        <v>371285.71232186462</v>
      </c>
      <c r="H86" s="33">
        <v>365738.84538860404</v>
      </c>
      <c r="I86" s="33">
        <v>365738.84538860404</v>
      </c>
      <c r="J86" s="33"/>
      <c r="P86" s="26" t="s">
        <v>169</v>
      </c>
      <c r="R86" s="34" t="s">
        <v>37</v>
      </c>
    </row>
    <row r="87" spans="1:18" s="26" customFormat="1" x14ac:dyDescent="0.25">
      <c r="A87" s="26" t="s">
        <v>166</v>
      </c>
      <c r="B87" s="26" t="s">
        <v>170</v>
      </c>
      <c r="D87" s="26" t="s">
        <v>167</v>
      </c>
      <c r="E87" s="32" t="s">
        <v>168</v>
      </c>
      <c r="F87" s="33">
        <v>371285.71232186462</v>
      </c>
      <c r="G87" s="33">
        <f>F87</f>
        <v>371285.71232186462</v>
      </c>
      <c r="H87" s="33">
        <v>365738.84538860404</v>
      </c>
      <c r="I87" s="33">
        <v>365738.84538860404</v>
      </c>
      <c r="J87" s="33"/>
      <c r="M87" s="46">
        <v>-145519.42030802707</v>
      </c>
      <c r="N87" s="46">
        <v>-145519.42030802707</v>
      </c>
      <c r="O87" s="46">
        <v>-145519.42030802707</v>
      </c>
      <c r="P87" s="26" t="s">
        <v>169</v>
      </c>
      <c r="Q87" s="43" t="s">
        <v>171</v>
      </c>
      <c r="R87" s="34" t="s">
        <v>37</v>
      </c>
    </row>
    <row r="88" spans="1:18" s="26" customFormat="1" x14ac:dyDescent="0.25">
      <c r="A88" s="26" t="s">
        <v>172</v>
      </c>
      <c r="B88" s="26" t="s">
        <v>173</v>
      </c>
      <c r="E88" s="32"/>
      <c r="F88" s="33"/>
      <c r="G88" s="33"/>
      <c r="H88" s="33"/>
      <c r="I88" s="33">
        <v>0</v>
      </c>
      <c r="J88" s="33"/>
      <c r="K88" s="35">
        <v>441941.35800000001</v>
      </c>
      <c r="L88" s="35">
        <v>446976</v>
      </c>
      <c r="M88" s="35">
        <v>446976</v>
      </c>
      <c r="N88" s="35">
        <v>446976</v>
      </c>
      <c r="O88" s="35">
        <v>402302</v>
      </c>
      <c r="P88" s="26" t="s">
        <v>169</v>
      </c>
      <c r="Q88" s="26" t="s">
        <v>174</v>
      </c>
      <c r="R88" s="34" t="s">
        <v>37</v>
      </c>
    </row>
    <row r="89" spans="1:18" s="26" customFormat="1" x14ac:dyDescent="0.25">
      <c r="A89" s="26" t="s">
        <v>175</v>
      </c>
      <c r="B89" s="26" t="s">
        <v>172</v>
      </c>
      <c r="D89" s="26" t="s">
        <v>176</v>
      </c>
      <c r="E89" s="32" t="s">
        <v>168</v>
      </c>
      <c r="F89" s="33">
        <v>1056724.2625699828</v>
      </c>
      <c r="G89" s="33">
        <f>F89</f>
        <v>1056724.2625699828</v>
      </c>
      <c r="H89" s="33">
        <v>1039554.070934494</v>
      </c>
      <c r="I89" s="33">
        <v>1039554.070934494</v>
      </c>
      <c r="J89" s="33"/>
      <c r="K89" s="35">
        <v>1412488.8840000001</v>
      </c>
      <c r="L89" s="35">
        <v>1412488.8840000001</v>
      </c>
      <c r="M89" s="35">
        <v>1412488.8840000001</v>
      </c>
      <c r="N89" s="35">
        <v>1412488.8840000001</v>
      </c>
      <c r="O89" s="35">
        <v>1414935.8489999999</v>
      </c>
      <c r="P89" s="44" t="s">
        <v>178</v>
      </c>
      <c r="Q89" s="43" t="s">
        <v>177</v>
      </c>
      <c r="R89" s="34" t="s">
        <v>37</v>
      </c>
    </row>
    <row r="90" spans="1:18" s="26" customFormat="1" x14ac:dyDescent="0.25">
      <c r="A90" s="26" t="s">
        <v>179</v>
      </c>
      <c r="B90" s="26" t="s">
        <v>180</v>
      </c>
      <c r="D90" s="26" t="s">
        <v>181</v>
      </c>
      <c r="E90" s="32"/>
      <c r="F90" s="33">
        <v>-70978.475000000006</v>
      </c>
      <c r="G90" s="33">
        <f>F90</f>
        <v>-70978.475000000006</v>
      </c>
      <c r="H90" s="33">
        <v>-70978.475000000006</v>
      </c>
      <c r="I90" s="33">
        <v>-70978.475000000006</v>
      </c>
      <c r="J90" s="33"/>
      <c r="K90" s="35">
        <v>-112518</v>
      </c>
      <c r="L90" s="35">
        <v>-112518</v>
      </c>
      <c r="M90" s="35">
        <v>-112518</v>
      </c>
      <c r="N90" s="35">
        <v>-112518</v>
      </c>
      <c r="O90" s="35">
        <v>-156456</v>
      </c>
      <c r="P90" s="26" t="s">
        <v>182</v>
      </c>
      <c r="Q90" s="43" t="s">
        <v>183</v>
      </c>
      <c r="R90" s="34" t="s">
        <v>43</v>
      </c>
    </row>
    <row r="91" spans="1:18" s="26" customFormat="1" x14ac:dyDescent="0.25">
      <c r="A91" s="26" t="s">
        <v>184</v>
      </c>
      <c r="B91" s="26" t="s">
        <v>185</v>
      </c>
      <c r="D91" s="26" t="s">
        <v>186</v>
      </c>
      <c r="E91" s="32"/>
      <c r="F91" s="33">
        <v>2977.4994823858142</v>
      </c>
      <c r="G91" s="33">
        <f>(F91)+0</f>
        <v>2977.4994823858142</v>
      </c>
      <c r="H91" s="33">
        <v>2977</v>
      </c>
      <c r="I91" s="33">
        <v>2977</v>
      </c>
      <c r="J91" s="33"/>
      <c r="K91" s="35">
        <v>-66884</v>
      </c>
      <c r="L91" s="35">
        <v>-66884</v>
      </c>
      <c r="M91" s="35">
        <v>-66884</v>
      </c>
      <c r="N91" s="35">
        <v>-66884</v>
      </c>
      <c r="O91" s="35">
        <v>-2676</v>
      </c>
      <c r="P91" s="26" t="s">
        <v>182</v>
      </c>
      <c r="Q91" s="43" t="s">
        <v>183</v>
      </c>
      <c r="R91" s="34" t="s">
        <v>43</v>
      </c>
    </row>
    <row r="92" spans="1:18" s="26" customFormat="1" x14ac:dyDescent="0.25">
      <c r="A92" s="31" t="s">
        <v>187</v>
      </c>
      <c r="B92" s="26" t="s">
        <v>188</v>
      </c>
      <c r="D92" s="26" t="s">
        <v>189</v>
      </c>
      <c r="E92" s="32" t="s">
        <v>190</v>
      </c>
      <c r="F92" s="40">
        <v>-26962.524999999994</v>
      </c>
      <c r="G92" s="40">
        <f>F92</f>
        <v>-26962.524999999994</v>
      </c>
      <c r="H92" s="40">
        <v>45336.475000000006</v>
      </c>
      <c r="I92" s="40">
        <v>45336.475000000006</v>
      </c>
      <c r="J92" s="40"/>
      <c r="K92" s="40">
        <v>258297</v>
      </c>
      <c r="L92" s="40">
        <v>258297</v>
      </c>
      <c r="M92" s="40">
        <v>156958.16999999998</v>
      </c>
      <c r="N92" s="40">
        <v>156958.16999999998</v>
      </c>
      <c r="O92" s="40">
        <v>156958.16999999998</v>
      </c>
      <c r="P92" s="26" t="s">
        <v>182</v>
      </c>
      <c r="Q92" s="43" t="s">
        <v>191</v>
      </c>
      <c r="R92" s="34" t="s">
        <v>43</v>
      </c>
    </row>
    <row r="93" spans="1:18" s="26" customFormat="1" x14ac:dyDescent="0.25">
      <c r="B93" s="31" t="s">
        <v>192</v>
      </c>
      <c r="C93" s="31"/>
      <c r="E93" s="32"/>
      <c r="F93" s="33">
        <f>SUM(F86:F92)</f>
        <v>1704332.1866960977</v>
      </c>
      <c r="G93" s="33">
        <f>SUM(G86:G92)</f>
        <v>1704332.1866960977</v>
      </c>
      <c r="H93" s="33">
        <v>1382627.9163230981</v>
      </c>
      <c r="I93" s="33">
        <v>1382627.9163230981</v>
      </c>
      <c r="J93" s="33"/>
      <c r="K93" s="35">
        <v>1933325.2420000001</v>
      </c>
      <c r="L93" s="35">
        <v>1938359.8840000001</v>
      </c>
      <c r="M93" s="35">
        <v>1691501.6336919731</v>
      </c>
      <c r="N93" s="35">
        <v>1691501.6336919731</v>
      </c>
      <c r="O93" s="35">
        <v>1669544.5986919729</v>
      </c>
      <c r="Q93" s="36"/>
      <c r="R93" s="34"/>
    </row>
    <row r="94" spans="1:18" s="26" customFormat="1" x14ac:dyDescent="0.25">
      <c r="B94" s="26" t="s">
        <v>193</v>
      </c>
      <c r="E94" s="32"/>
      <c r="F94" s="33"/>
      <c r="G94" s="33"/>
      <c r="H94" s="33"/>
      <c r="I94" s="33"/>
      <c r="J94" s="33"/>
      <c r="K94" s="35">
        <v>100182.76671373259</v>
      </c>
      <c r="L94" s="35">
        <v>100182.76671373259</v>
      </c>
      <c r="M94" s="35">
        <v>100182.76671373259</v>
      </c>
      <c r="N94" s="35">
        <v>100182.76671373259</v>
      </c>
      <c r="O94" s="35">
        <v>100182.76671373259</v>
      </c>
      <c r="P94" s="26" t="s">
        <v>193</v>
      </c>
      <c r="Q94" s="36"/>
      <c r="R94" s="34" t="s">
        <v>37</v>
      </c>
    </row>
    <row r="95" spans="1:18" s="26" customFormat="1" ht="15.75" thickBot="1" x14ac:dyDescent="0.3">
      <c r="B95" s="31" t="s">
        <v>194</v>
      </c>
      <c r="C95" s="31"/>
      <c r="E95" s="43"/>
      <c r="F95" s="47">
        <f>F60+F84+F93</f>
        <v>12549764.237060124</v>
      </c>
      <c r="G95" s="47">
        <f>G60+G84+G93</f>
        <v>12575557.86458011</v>
      </c>
      <c r="H95" s="47">
        <v>11667435.851494338</v>
      </c>
      <c r="I95" s="47">
        <v>11120639.951630637</v>
      </c>
      <c r="J95" s="47"/>
      <c r="K95" s="47">
        <v>14863138.929483855</v>
      </c>
      <c r="L95" s="47">
        <v>15021949.136704242</v>
      </c>
      <c r="M95" s="47">
        <v>15003922.865623245</v>
      </c>
      <c r="N95" s="47">
        <v>15264472.179295102</v>
      </c>
      <c r="O95" s="47">
        <v>16735520.968170198</v>
      </c>
      <c r="Q95" s="47"/>
      <c r="R95" s="34"/>
    </row>
    <row r="96" spans="1:18" s="26" customFormat="1" ht="15.75" thickTop="1" x14ac:dyDescent="0.25">
      <c r="B96" s="26" t="s">
        <v>195</v>
      </c>
      <c r="E96" s="43"/>
      <c r="F96" s="48"/>
      <c r="G96" s="48"/>
      <c r="H96" s="48"/>
      <c r="I96" s="48"/>
      <c r="J96" s="48"/>
      <c r="K96" s="49">
        <v>14762956.162770122</v>
      </c>
      <c r="L96" s="49">
        <v>14921766.369990509</v>
      </c>
      <c r="M96" s="49">
        <v>14903740.098909512</v>
      </c>
      <c r="N96" s="49">
        <v>15164289.412581369</v>
      </c>
      <c r="O96" s="49">
        <v>16635338.201456465</v>
      </c>
      <c r="Q96" s="50"/>
      <c r="R96" s="34"/>
    </row>
    <row r="97" spans="2:18" s="26" customFormat="1" ht="15.75" thickBot="1" x14ac:dyDescent="0.3">
      <c r="E97" s="43"/>
      <c r="K97" s="53"/>
      <c r="L97" s="52"/>
      <c r="M97" s="52"/>
      <c r="N97" s="52"/>
      <c r="O97" s="54"/>
      <c r="P97" s="51"/>
      <c r="Q97" s="52"/>
      <c r="R97" s="55"/>
    </row>
    <row r="98" spans="2:18" x14ac:dyDescent="0.25">
      <c r="E98" s="2" t="s">
        <v>196</v>
      </c>
      <c r="F98" s="27">
        <v>-17191.269821198657</v>
      </c>
      <c r="G98" s="27">
        <v>12467.602640297264</v>
      </c>
      <c r="H98" s="28">
        <v>0</v>
      </c>
      <c r="I98" s="28">
        <v>0</v>
      </c>
      <c r="J98" s="28"/>
      <c r="K98" s="25"/>
      <c r="L98" s="25"/>
      <c r="M98" s="25"/>
      <c r="N98" s="25"/>
      <c r="O98" s="25"/>
      <c r="Q98" s="25"/>
    </row>
    <row r="100" spans="2:18" x14ac:dyDescent="0.25">
      <c r="B100" s="1" t="s">
        <v>197</v>
      </c>
      <c r="K100" s="29"/>
      <c r="L100" s="29"/>
      <c r="M100" s="29"/>
      <c r="N100" s="29"/>
      <c r="O100" s="29"/>
      <c r="Q100" s="29"/>
    </row>
  </sheetData>
  <mergeCells count="1">
    <mergeCell ref="F7:I7"/>
  </mergeCells>
  <dataValidations count="3">
    <dataValidation type="list" allowBlank="1" showInputMessage="1" showErrorMessage="1" sqref="B2:C2" xr:uid="{CE6D8875-7EAA-4A31-8F31-0CD0D9EB70B4}">
      <formula1>"Annual Period 2019,Annual Period 2020,Annual Period 2021,Annual Period 2022,Annual Period 2023"</formula1>
    </dataValidation>
    <dataValidation type="list" allowBlank="1" showInputMessage="1" showErrorMessage="1" sqref="B3:C5" xr:uid="{2848D036-B123-4F2E-B06A-678686EAC8BA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D3:E3" xr:uid="{8C953B13-09F1-434E-A126-518218F9ACB5}">
      <formula1>"1/1/2019,1/1/2020,1/1/2021,1/1/2022,1/1/2023"</formula1>
    </dataValidation>
  </dataValidations>
  <hyperlinks>
    <hyperlink ref="K6" r:id="rId1" xr:uid="{8B6D8FBA-98C5-4B2A-A4FD-F9D3E064C36E}"/>
    <hyperlink ref="L6" r:id="rId2" display="4651-E-A" xr:uid="{CAEFA0B6-F65E-4FF4-A069-A79DBD03407A}"/>
    <hyperlink ref="M6" r:id="rId3" xr:uid="{810EF070-42C2-4520-9A12-EC6EA15A667A}"/>
    <hyperlink ref="N6" r:id="rId4" xr:uid="{3A43EF15-41FF-4037-89CD-A89936E76D0D}"/>
    <hyperlink ref="O6" r:id="rId5" display="4864-E" xr:uid="{6902AB7C-6F83-403B-A1CB-CF81CD7B3944}"/>
  </hyperlinks>
  <pageMargins left="0.7" right="0.7" top="0.75" bottom="0.75" header="0.3" footer="0.3"/>
  <pageSetup paperSize="5" scale="44" orientation="landscape" r:id="rId6"/>
  <headerFooter>
    <oddHeader>&amp;C&amp;KFF0000CONFIDENTIAL
The Attachment(s) Are Marked Confidential In Accordance With D. 16-08-024 and D. 17-09-023. Basis for Confidentiality In Accompanying Confidentiality Declaration.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8DFA-801E-4DE1-B047-B247BB824693}">
  <sheetPr>
    <pageSetUpPr fitToPage="1"/>
  </sheetPr>
  <dimension ref="A1:X122"/>
  <sheetViews>
    <sheetView showGridLines="0" zoomScale="85" zoomScaleNormal="85" workbookViewId="0"/>
  </sheetViews>
  <sheetFormatPr defaultColWidth="9.140625" defaultRowHeight="15" x14ac:dyDescent="0.25"/>
  <cols>
    <col min="1" max="1" width="65.42578125" style="56" customWidth="1"/>
    <col min="2" max="2" width="24.85546875" style="56" customWidth="1"/>
    <col min="3" max="3" width="57.42578125" style="56" customWidth="1"/>
    <col min="4" max="4" width="14.5703125" style="56" customWidth="1"/>
    <col min="5" max="5" width="32.5703125" style="56" customWidth="1"/>
    <col min="6" max="6" width="14.5703125" style="56" customWidth="1"/>
    <col min="7" max="8" width="15.42578125" style="56" customWidth="1"/>
    <col min="9" max="9" width="25.42578125" style="58" hidden="1" customWidth="1"/>
    <col min="10" max="12" width="15" style="56" hidden="1" customWidth="1"/>
    <col min="13" max="13" width="19.5703125" style="56" hidden="1" customWidth="1"/>
    <col min="14" max="14" width="14.5703125" style="56" hidden="1" customWidth="1"/>
    <col min="15" max="15" width="21" style="56" hidden="1" customWidth="1"/>
    <col min="16" max="17" width="15.5703125" style="56" hidden="1" customWidth="1"/>
    <col min="18" max="18" width="16.5703125" style="56" hidden="1" customWidth="1"/>
    <col min="19" max="19" width="13.5703125" style="56" hidden="1" customWidth="1"/>
    <col min="20" max="20" width="13.5703125" style="56" customWidth="1"/>
    <col min="21" max="21" width="15.42578125" style="56" customWidth="1"/>
    <col min="22" max="23" width="13.5703125" style="56" customWidth="1"/>
    <col min="24" max="25" width="13.5703125" style="56" bestFit="1" customWidth="1"/>
    <col min="26" max="26" width="9.140625" style="56"/>
    <col min="27" max="27" width="13.5703125" style="56" bestFit="1" customWidth="1"/>
    <col min="28" max="16384" width="9.140625" style="56"/>
  </cols>
  <sheetData>
    <row r="1" spans="1:24" x14ac:dyDescent="0.25">
      <c r="F1" s="57"/>
    </row>
    <row r="2" spans="1:24" x14ac:dyDescent="0.25">
      <c r="A2" s="56" t="s">
        <v>198</v>
      </c>
      <c r="B2" s="59"/>
      <c r="F2" s="57"/>
    </row>
    <row r="3" spans="1:24" x14ac:dyDescent="0.25">
      <c r="A3" s="56" t="s">
        <v>1</v>
      </c>
      <c r="B3" s="59"/>
      <c r="C3" s="30"/>
      <c r="F3" s="57"/>
    </row>
    <row r="4" spans="1:24" x14ac:dyDescent="0.25">
      <c r="B4" s="59"/>
      <c r="F4" s="57"/>
      <c r="G4" s="57"/>
    </row>
    <row r="5" spans="1:24" x14ac:dyDescent="0.25">
      <c r="A5" s="60" t="s">
        <v>199</v>
      </c>
      <c r="B5" s="61">
        <f>'Authorized Rev Req'!O95</f>
        <v>16735520.968170198</v>
      </c>
      <c r="C5" s="56" t="s">
        <v>200</v>
      </c>
      <c r="E5" s="62"/>
    </row>
    <row r="6" spans="1:24" x14ac:dyDescent="0.25">
      <c r="A6" s="60" t="s">
        <v>201</v>
      </c>
      <c r="B6" s="63" t="str">
        <f>'Authorized Rev Req'!O4</f>
        <v>January 1, 2023</v>
      </c>
      <c r="F6" s="57"/>
      <c r="G6" s="57"/>
    </row>
    <row r="7" spans="1:24" ht="32.25" customHeight="1" x14ac:dyDescent="0.25">
      <c r="A7" s="64" t="s">
        <v>202</v>
      </c>
      <c r="B7" s="65"/>
      <c r="C7" s="65"/>
      <c r="D7" s="65"/>
      <c r="E7" s="65"/>
      <c r="F7" s="66"/>
      <c r="G7" s="67"/>
      <c r="H7" s="67"/>
      <c r="I7" s="65"/>
      <c r="J7" s="68"/>
      <c r="K7" s="68"/>
      <c r="L7" s="68"/>
      <c r="M7" s="68"/>
    </row>
    <row r="8" spans="1:24" ht="61.5" customHeight="1" x14ac:dyDescent="0.25">
      <c r="A8" s="69" t="s">
        <v>23</v>
      </c>
      <c r="B8" s="69" t="s">
        <v>203</v>
      </c>
      <c r="C8" s="70" t="s">
        <v>28</v>
      </c>
      <c r="D8" s="70" t="s">
        <v>204</v>
      </c>
      <c r="E8" s="70" t="s">
        <v>27</v>
      </c>
      <c r="F8" s="71">
        <v>2023</v>
      </c>
      <c r="G8" s="71">
        <v>2024</v>
      </c>
      <c r="H8" s="71">
        <v>2025</v>
      </c>
      <c r="I8" s="70" t="s">
        <v>205</v>
      </c>
      <c r="J8" s="117"/>
      <c r="K8" s="117"/>
      <c r="L8" s="72"/>
      <c r="O8" s="73" t="s">
        <v>206</v>
      </c>
    </row>
    <row r="9" spans="1:24" x14ac:dyDescent="0.25">
      <c r="A9" s="60" t="s">
        <v>30</v>
      </c>
      <c r="F9" s="60"/>
      <c r="G9" s="60"/>
      <c r="H9" s="60"/>
      <c r="P9" s="74">
        <v>2023</v>
      </c>
      <c r="Q9" s="74">
        <v>2024</v>
      </c>
      <c r="R9" s="74">
        <v>2025</v>
      </c>
    </row>
    <row r="10" spans="1:24" x14ac:dyDescent="0.25">
      <c r="A10" s="56" t="s">
        <v>207</v>
      </c>
      <c r="C10" s="75" t="s">
        <v>36</v>
      </c>
      <c r="D10" s="76">
        <f>'Authorized Rev Req'!O9</f>
        <v>735101</v>
      </c>
      <c r="E10" s="77" t="s">
        <v>35</v>
      </c>
      <c r="F10" s="30">
        <f t="shared" ref="F10:F41" si="0">D10</f>
        <v>735101</v>
      </c>
      <c r="G10" s="30">
        <f>F10</f>
        <v>735101</v>
      </c>
      <c r="H10" s="30">
        <f>G10</f>
        <v>735101</v>
      </c>
      <c r="I10" s="56" t="s">
        <v>208</v>
      </c>
      <c r="J10" s="78">
        <f>F10-D10</f>
        <v>0</v>
      </c>
      <c r="K10" s="78"/>
      <c r="L10" s="79"/>
      <c r="O10" s="56" t="s">
        <v>35</v>
      </c>
      <c r="P10" s="80">
        <f t="shared" ref="P10:R21" si="1">SUMIF($E$10:$E$83,$O10,F$10:F$83)</f>
        <v>6734415.749951398</v>
      </c>
      <c r="Q10" s="80">
        <f t="shared" si="1"/>
        <v>5735366.4273155369</v>
      </c>
      <c r="R10" s="81">
        <f t="shared" si="1"/>
        <v>5735366.4273155369</v>
      </c>
      <c r="V10" s="82"/>
      <c r="W10" s="83"/>
      <c r="X10" s="82"/>
    </row>
    <row r="11" spans="1:24" x14ac:dyDescent="0.25">
      <c r="A11" s="56" t="s">
        <v>209</v>
      </c>
      <c r="C11" s="75" t="s">
        <v>36</v>
      </c>
      <c r="D11" s="76">
        <f>'Authorized Rev Req'!O10</f>
        <v>62456</v>
      </c>
      <c r="E11" s="77" t="s">
        <v>38</v>
      </c>
      <c r="F11" s="30">
        <f t="shared" si="0"/>
        <v>62456</v>
      </c>
      <c r="G11" s="30">
        <f t="shared" ref="G11:H12" si="2">F11</f>
        <v>62456</v>
      </c>
      <c r="H11" s="30">
        <f t="shared" si="2"/>
        <v>62456</v>
      </c>
      <c r="I11" s="56" t="s">
        <v>208</v>
      </c>
      <c r="J11" s="78">
        <f t="shared" ref="J11:J74" si="3">F11-D11</f>
        <v>0</v>
      </c>
      <c r="K11" s="78"/>
      <c r="L11" s="79"/>
      <c r="O11" s="56" t="s">
        <v>38</v>
      </c>
      <c r="P11" s="78">
        <f t="shared" si="1"/>
        <v>397747.58038275468</v>
      </c>
      <c r="Q11" s="78">
        <f t="shared" si="1"/>
        <v>351268</v>
      </c>
      <c r="R11" s="79">
        <f t="shared" si="1"/>
        <v>351268</v>
      </c>
      <c r="V11" s="82"/>
      <c r="W11" s="83"/>
      <c r="X11" s="82"/>
    </row>
    <row r="12" spans="1:24" x14ac:dyDescent="0.25">
      <c r="A12" s="56" t="s">
        <v>207</v>
      </c>
      <c r="C12" s="75" t="s">
        <v>36</v>
      </c>
      <c r="D12" s="84">
        <f>'Authorized Rev Req'!O11</f>
        <v>6995075</v>
      </c>
      <c r="E12" s="85" t="s">
        <v>39</v>
      </c>
      <c r="F12" s="30">
        <f t="shared" si="0"/>
        <v>6995075</v>
      </c>
      <c r="G12" s="30">
        <f t="shared" si="2"/>
        <v>6995075</v>
      </c>
      <c r="H12" s="30">
        <f t="shared" si="2"/>
        <v>6995075</v>
      </c>
      <c r="I12" s="56" t="s">
        <v>208</v>
      </c>
      <c r="J12" s="78">
        <f t="shared" si="3"/>
        <v>0</v>
      </c>
      <c r="K12" s="78"/>
      <c r="L12" s="79"/>
      <c r="O12" s="56" t="s">
        <v>39</v>
      </c>
      <c r="P12" s="78">
        <f t="shared" si="1"/>
        <v>7760580.9315341124</v>
      </c>
      <c r="Q12" s="78">
        <f t="shared" si="1"/>
        <v>7672343.4810836874</v>
      </c>
      <c r="R12" s="79">
        <f t="shared" si="1"/>
        <v>7624695.9173239423</v>
      </c>
      <c r="V12" s="82"/>
      <c r="W12" s="83"/>
      <c r="X12" s="82"/>
    </row>
    <row r="13" spans="1:24" ht="14.45" customHeight="1" x14ac:dyDescent="0.25">
      <c r="A13" s="56" t="s">
        <v>210</v>
      </c>
      <c r="C13" s="75" t="s">
        <v>42</v>
      </c>
      <c r="D13" s="84">
        <f>'Authorized Rev Req'!O12</f>
        <v>-3564.7908969583245</v>
      </c>
      <c r="E13" s="85" t="s">
        <v>35</v>
      </c>
      <c r="F13" s="30">
        <f t="shared" si="0"/>
        <v>-3564.7908969583245</v>
      </c>
      <c r="G13" s="30"/>
      <c r="H13" s="30"/>
      <c r="I13" s="58" t="s">
        <v>211</v>
      </c>
      <c r="J13" s="78">
        <f t="shared" si="3"/>
        <v>0</v>
      </c>
      <c r="K13" s="78"/>
      <c r="L13" s="79"/>
      <c r="O13" s="56" t="s">
        <v>67</v>
      </c>
      <c r="P13" s="78">
        <f t="shared" si="1"/>
        <v>-773198</v>
      </c>
      <c r="Q13" s="78">
        <f t="shared" si="1"/>
        <v>-773198</v>
      </c>
      <c r="R13" s="79">
        <f t="shared" si="1"/>
        <v>-773198</v>
      </c>
      <c r="V13" s="82"/>
      <c r="W13" s="83"/>
      <c r="X13" s="82"/>
    </row>
    <row r="14" spans="1:24" ht="14.45" customHeight="1" x14ac:dyDescent="0.25">
      <c r="A14" s="56" t="s">
        <v>210</v>
      </c>
      <c r="C14" s="75" t="s">
        <v>42</v>
      </c>
      <c r="D14" s="84">
        <f>'Authorized Rev Req'!O13</f>
        <v>2213.3947592324962</v>
      </c>
      <c r="E14" s="85" t="s">
        <v>38</v>
      </c>
      <c r="F14" s="30">
        <f t="shared" si="0"/>
        <v>2213.3947592324962</v>
      </c>
      <c r="G14" s="30"/>
      <c r="H14" s="30"/>
      <c r="I14" s="58" t="s">
        <v>211</v>
      </c>
      <c r="J14" s="78">
        <f t="shared" si="3"/>
        <v>0</v>
      </c>
      <c r="K14" s="78"/>
      <c r="L14" s="79"/>
      <c r="O14" s="56" t="s">
        <v>68</v>
      </c>
      <c r="P14" s="78">
        <f t="shared" si="1"/>
        <v>7465.9004276668056</v>
      </c>
      <c r="Q14" s="78">
        <f t="shared" si="1"/>
        <v>4740</v>
      </c>
      <c r="R14" s="79">
        <f t="shared" si="1"/>
        <v>4740</v>
      </c>
      <c r="V14" s="82"/>
      <c r="W14" s="83"/>
      <c r="X14" s="82"/>
    </row>
    <row r="15" spans="1:24" ht="14.45" customHeight="1" x14ac:dyDescent="0.25">
      <c r="A15" s="56" t="s">
        <v>210</v>
      </c>
      <c r="C15" s="75" t="s">
        <v>42</v>
      </c>
      <c r="D15" s="84">
        <f>'Authorized Rev Req'!O14</f>
        <v>322298.97490968654</v>
      </c>
      <c r="E15" s="85" t="s">
        <v>39</v>
      </c>
      <c r="F15" s="30">
        <f t="shared" si="0"/>
        <v>322298.97490968654</v>
      </c>
      <c r="G15" s="30"/>
      <c r="H15" s="30"/>
      <c r="I15" s="58" t="s">
        <v>211</v>
      </c>
      <c r="J15" s="78">
        <f t="shared" si="3"/>
        <v>0</v>
      </c>
      <c r="K15" s="78"/>
      <c r="L15" s="79"/>
      <c r="O15" s="56" t="s">
        <v>69</v>
      </c>
      <c r="P15" s="78">
        <f t="shared" si="1"/>
        <v>787315.97223269648</v>
      </c>
      <c r="Q15" s="78">
        <f t="shared" si="1"/>
        <v>696736.47294797725</v>
      </c>
      <c r="R15" s="79">
        <f t="shared" si="1"/>
        <v>620152.27861779649</v>
      </c>
      <c r="V15" s="82"/>
      <c r="W15" s="83"/>
      <c r="X15" s="82"/>
    </row>
    <row r="16" spans="1:24" x14ac:dyDescent="0.25">
      <c r="A16" s="56" t="s">
        <v>46</v>
      </c>
      <c r="C16" s="75" t="s">
        <v>81</v>
      </c>
      <c r="D16" s="76">
        <f>'Authorized Rev Req'!O15</f>
        <v>-4375.0241103503931</v>
      </c>
      <c r="E16" s="77" t="s">
        <v>39</v>
      </c>
      <c r="F16" s="30">
        <f t="shared" si="0"/>
        <v>-4375.0241103503931</v>
      </c>
      <c r="G16" s="30">
        <f t="shared" ref="G16:H33" si="4">F16</f>
        <v>-4375.0241103503931</v>
      </c>
      <c r="H16" s="30">
        <f t="shared" si="4"/>
        <v>-4375.0241103503931</v>
      </c>
      <c r="I16" s="56" t="s">
        <v>208</v>
      </c>
      <c r="J16" s="78">
        <f t="shared" si="3"/>
        <v>0</v>
      </c>
      <c r="K16" s="78"/>
      <c r="L16" s="79"/>
      <c r="O16" s="56" t="s">
        <v>212</v>
      </c>
      <c r="P16" s="78">
        <f t="shared" si="1"/>
        <v>0</v>
      </c>
      <c r="Q16" s="78">
        <f t="shared" si="1"/>
        <v>0</v>
      </c>
      <c r="R16" s="78">
        <f t="shared" si="1"/>
        <v>0</v>
      </c>
      <c r="S16" s="78"/>
      <c r="T16" s="78"/>
      <c r="U16" s="78"/>
      <c r="V16" s="82"/>
      <c r="W16" s="83"/>
      <c r="X16" s="82"/>
    </row>
    <row r="17" spans="1:24" x14ac:dyDescent="0.25">
      <c r="A17" s="56" t="s">
        <v>50</v>
      </c>
      <c r="C17" s="75" t="s">
        <v>42</v>
      </c>
      <c r="D17" s="76">
        <f>'Authorized Rev Req'!O16</f>
        <v>52270.762443386295</v>
      </c>
      <c r="E17" s="77" t="s">
        <v>39</v>
      </c>
      <c r="F17" s="30">
        <f t="shared" si="0"/>
        <v>52270.762443386295</v>
      </c>
      <c r="G17" s="30"/>
      <c r="H17" s="30">
        <f t="shared" si="4"/>
        <v>0</v>
      </c>
      <c r="I17" s="56" t="s">
        <v>208</v>
      </c>
      <c r="J17" s="78">
        <f t="shared" si="3"/>
        <v>0</v>
      </c>
      <c r="K17" s="78"/>
      <c r="L17" s="79"/>
      <c r="O17" s="56" t="s">
        <v>169</v>
      </c>
      <c r="P17" s="78">
        <f t="shared" si="1"/>
        <v>256782.57969197293</v>
      </c>
      <c r="Q17" s="78">
        <f t="shared" si="1"/>
        <v>402302</v>
      </c>
      <c r="R17" s="79">
        <f t="shared" si="1"/>
        <v>402302</v>
      </c>
      <c r="V17" s="82"/>
      <c r="W17" s="83"/>
      <c r="X17" s="82"/>
    </row>
    <row r="18" spans="1:24" x14ac:dyDescent="0.25">
      <c r="A18" s="56" t="s">
        <v>52</v>
      </c>
      <c r="C18" s="75" t="s">
        <v>261</v>
      </c>
      <c r="D18" s="76">
        <v>0</v>
      </c>
      <c r="E18" s="56" t="s">
        <v>35</v>
      </c>
      <c r="F18" s="30">
        <f t="shared" si="0"/>
        <v>0</v>
      </c>
      <c r="G18" s="30"/>
      <c r="H18" s="30"/>
      <c r="I18" s="58" t="s">
        <v>211</v>
      </c>
      <c r="J18" s="78">
        <f t="shared" si="3"/>
        <v>0</v>
      </c>
      <c r="K18" s="78"/>
      <c r="L18" s="79"/>
      <c r="O18" s="86" t="s">
        <v>178</v>
      </c>
      <c r="P18" s="78">
        <f t="shared" si="1"/>
        <v>1414935.8489999999</v>
      </c>
      <c r="Q18" s="78">
        <f t="shared" si="1"/>
        <v>1414935.8489999999</v>
      </c>
      <c r="R18" s="79">
        <f t="shared" si="1"/>
        <v>1414935.8489999999</v>
      </c>
      <c r="V18" s="82"/>
      <c r="W18" s="83"/>
      <c r="X18" s="82"/>
    </row>
    <row r="19" spans="1:24" x14ac:dyDescent="0.25">
      <c r="A19" s="56" t="s">
        <v>52</v>
      </c>
      <c r="C19" s="75" t="s">
        <v>261</v>
      </c>
      <c r="D19" s="76">
        <f>'Authorized Rev Req'!O18</f>
        <v>142.58357694458402</v>
      </c>
      <c r="E19" s="56" t="s">
        <v>39</v>
      </c>
      <c r="F19" s="30">
        <f t="shared" si="0"/>
        <v>142.58357694458402</v>
      </c>
      <c r="G19" s="30"/>
      <c r="H19" s="30"/>
      <c r="I19" s="58" t="s">
        <v>211</v>
      </c>
      <c r="J19" s="78">
        <f t="shared" si="3"/>
        <v>0</v>
      </c>
      <c r="K19" s="78"/>
      <c r="L19" s="79"/>
      <c r="O19" s="56" t="s">
        <v>182</v>
      </c>
      <c r="P19" s="78">
        <f t="shared" si="1"/>
        <v>-2173.8300000000163</v>
      </c>
      <c r="Q19" s="78">
        <f t="shared" si="1"/>
        <v>-2173.8300000000163</v>
      </c>
      <c r="R19" s="79">
        <f t="shared" si="1"/>
        <v>-2173.8300000000163</v>
      </c>
      <c r="V19" s="82"/>
      <c r="X19" s="82"/>
    </row>
    <row r="20" spans="1:24" x14ac:dyDescent="0.25">
      <c r="A20" s="37" t="s">
        <v>56</v>
      </c>
      <c r="C20" s="75" t="s">
        <v>57</v>
      </c>
      <c r="D20" s="76">
        <f>'Authorized Rev Req'!O19</f>
        <v>18397.643140780168</v>
      </c>
      <c r="E20" s="56" t="s">
        <v>35</v>
      </c>
      <c r="F20" s="30">
        <f t="shared" si="0"/>
        <v>18397.643140780168</v>
      </c>
      <c r="G20" s="30"/>
      <c r="H20" s="30"/>
      <c r="I20" s="58" t="s">
        <v>211</v>
      </c>
      <c r="J20" s="78">
        <f t="shared" si="3"/>
        <v>0</v>
      </c>
      <c r="K20" s="78"/>
      <c r="L20" s="79"/>
      <c r="O20" s="56" t="s">
        <v>106</v>
      </c>
      <c r="P20" s="30">
        <f t="shared" si="1"/>
        <v>51465.468235864108</v>
      </c>
      <c r="Q20" s="30">
        <f t="shared" si="1"/>
        <v>51465.468235864108</v>
      </c>
      <c r="R20" s="87">
        <f t="shared" si="1"/>
        <v>51465.468235864108</v>
      </c>
      <c r="V20" s="82"/>
      <c r="X20" s="82"/>
    </row>
    <row r="21" spans="1:24" x14ac:dyDescent="0.25">
      <c r="A21" s="37" t="s">
        <v>56</v>
      </c>
      <c r="C21" s="75" t="s">
        <v>57</v>
      </c>
      <c r="D21" s="76">
        <f>'Authorized Rev Req'!O20</f>
        <v>119343.20661840618</v>
      </c>
      <c r="E21" s="56" t="s">
        <v>39</v>
      </c>
      <c r="F21" s="30">
        <f t="shared" si="0"/>
        <v>119343.20661840618</v>
      </c>
      <c r="G21" s="30"/>
      <c r="H21" s="30"/>
      <c r="I21" s="58" t="s">
        <v>211</v>
      </c>
      <c r="J21" s="78">
        <f t="shared" si="3"/>
        <v>0</v>
      </c>
      <c r="K21" s="78"/>
      <c r="L21" s="79"/>
      <c r="O21" s="56" t="s">
        <v>193</v>
      </c>
      <c r="P21" s="88">
        <f t="shared" si="1"/>
        <v>100182.76671373259</v>
      </c>
      <c r="Q21" s="88">
        <f t="shared" si="1"/>
        <v>100182.76671373259</v>
      </c>
      <c r="R21" s="89">
        <f t="shared" si="1"/>
        <v>100182.76671373259</v>
      </c>
      <c r="V21" s="82"/>
      <c r="X21" s="82"/>
    </row>
    <row r="22" spans="1:24" x14ac:dyDescent="0.25">
      <c r="A22" s="56" t="s">
        <v>55</v>
      </c>
      <c r="C22" s="75" t="s">
        <v>42</v>
      </c>
      <c r="D22" s="76">
        <f>'Authorized Rev Req'!O21</f>
        <v>-9738.3327485315058</v>
      </c>
      <c r="E22" s="77" t="s">
        <v>35</v>
      </c>
      <c r="F22" s="30">
        <f t="shared" si="0"/>
        <v>-9738.3327485315058</v>
      </c>
      <c r="G22" s="30"/>
      <c r="H22" s="30">
        <f t="shared" si="4"/>
        <v>0</v>
      </c>
      <c r="I22" s="56" t="s">
        <v>208</v>
      </c>
      <c r="J22" s="78">
        <f t="shared" si="3"/>
        <v>0</v>
      </c>
      <c r="K22" s="78"/>
      <c r="L22" s="79"/>
      <c r="O22" s="60"/>
      <c r="P22" s="90">
        <f>SUM(P10:P21)</f>
        <v>16735520.968170196</v>
      </c>
      <c r="Q22" s="90">
        <f>SUM(Q10:Q21)</f>
        <v>15653968.635296797</v>
      </c>
      <c r="R22" s="90">
        <f>SUM(R10:R21)</f>
        <v>15529736.877206871</v>
      </c>
      <c r="X22" s="82"/>
    </row>
    <row r="23" spans="1:24" x14ac:dyDescent="0.25">
      <c r="A23" s="56" t="s">
        <v>55</v>
      </c>
      <c r="C23" s="75" t="s">
        <v>42</v>
      </c>
      <c r="D23" s="76">
        <f>'Authorized Rev Req'!O22</f>
        <v>-63095.202555466014</v>
      </c>
      <c r="E23" s="77" t="s">
        <v>39</v>
      </c>
      <c r="F23" s="30">
        <f t="shared" si="0"/>
        <v>-63095.202555466014</v>
      </c>
      <c r="G23" s="30"/>
      <c r="H23" s="30">
        <f t="shared" si="4"/>
        <v>0</v>
      </c>
      <c r="I23" s="56" t="s">
        <v>208</v>
      </c>
      <c r="J23" s="78">
        <f t="shared" si="3"/>
        <v>0</v>
      </c>
      <c r="K23" s="78"/>
      <c r="L23" s="79"/>
      <c r="O23" s="56" t="s">
        <v>196</v>
      </c>
      <c r="P23" s="57" t="b">
        <f>P22=F83</f>
        <v>1</v>
      </c>
      <c r="Q23" s="57" t="b">
        <f>Q22=G83</f>
        <v>1</v>
      </c>
      <c r="R23" s="57" t="b">
        <f>R22=H83</f>
        <v>1</v>
      </c>
      <c r="V23" s="57"/>
    </row>
    <row r="24" spans="1:24" x14ac:dyDescent="0.25">
      <c r="A24" s="56" t="s">
        <v>213</v>
      </c>
      <c r="C24" s="75" t="s">
        <v>62</v>
      </c>
      <c r="D24" s="91">
        <f>'Authorized Rev Req'!O23</f>
        <v>4995616</v>
      </c>
      <c r="E24" s="77" t="s">
        <v>35</v>
      </c>
      <c r="F24" s="30">
        <f t="shared" si="0"/>
        <v>4995616</v>
      </c>
      <c r="G24" s="30">
        <f t="shared" ref="G24:G33" si="5">F24</f>
        <v>4995616</v>
      </c>
      <c r="H24" s="30">
        <f t="shared" si="4"/>
        <v>4995616</v>
      </c>
      <c r="I24" s="56" t="s">
        <v>208</v>
      </c>
      <c r="J24" s="78">
        <f t="shared" si="3"/>
        <v>0</v>
      </c>
      <c r="K24" s="78"/>
      <c r="L24" s="79"/>
    </row>
    <row r="25" spans="1:24" x14ac:dyDescent="0.25">
      <c r="A25" s="56" t="s">
        <v>213</v>
      </c>
      <c r="C25" s="75" t="s">
        <v>62</v>
      </c>
      <c r="D25" s="91">
        <f>'Authorized Rev Req'!O24</f>
        <v>288812</v>
      </c>
      <c r="E25" s="77" t="s">
        <v>38</v>
      </c>
      <c r="F25" s="30">
        <f t="shared" si="0"/>
        <v>288812</v>
      </c>
      <c r="G25" s="30">
        <f t="shared" si="5"/>
        <v>288812</v>
      </c>
      <c r="H25" s="30">
        <f t="shared" si="4"/>
        <v>288812</v>
      </c>
      <c r="I25" s="56" t="s">
        <v>208</v>
      </c>
      <c r="J25" s="78">
        <f t="shared" si="3"/>
        <v>0</v>
      </c>
      <c r="K25" s="78"/>
      <c r="L25" s="79"/>
    </row>
    <row r="26" spans="1:24" x14ac:dyDescent="0.25">
      <c r="A26" s="56" t="s">
        <v>214</v>
      </c>
      <c r="C26" s="75" t="s">
        <v>62</v>
      </c>
      <c r="D26" s="91">
        <f>'Authorized Rev Req'!O25</f>
        <v>44266.18562352212</v>
      </c>
      <c r="E26" s="77" t="s">
        <v>38</v>
      </c>
      <c r="F26" s="30">
        <f t="shared" si="0"/>
        <v>44266.18562352212</v>
      </c>
      <c r="G26" s="30"/>
      <c r="H26" s="30">
        <f t="shared" si="4"/>
        <v>0</v>
      </c>
      <c r="I26" s="56" t="s">
        <v>208</v>
      </c>
      <c r="J26" s="78">
        <f t="shared" si="3"/>
        <v>0</v>
      </c>
      <c r="K26" s="78"/>
      <c r="L26" s="79"/>
    </row>
    <row r="27" spans="1:24" x14ac:dyDescent="0.25">
      <c r="A27" s="56" t="s">
        <v>215</v>
      </c>
      <c r="C27" s="75" t="s">
        <v>62</v>
      </c>
      <c r="D27" s="91">
        <f>'Authorized Rev Req'!O26</f>
        <v>-773198</v>
      </c>
      <c r="E27" s="77" t="s">
        <v>67</v>
      </c>
      <c r="F27" s="30">
        <f t="shared" si="0"/>
        <v>-773198</v>
      </c>
      <c r="G27" s="30">
        <f t="shared" si="5"/>
        <v>-773198</v>
      </c>
      <c r="H27" s="30">
        <f t="shared" si="4"/>
        <v>-773198</v>
      </c>
      <c r="I27" s="56" t="s">
        <v>208</v>
      </c>
      <c r="J27" s="78">
        <f t="shared" si="3"/>
        <v>0</v>
      </c>
      <c r="K27" s="78"/>
      <c r="L27" s="79"/>
    </row>
    <row r="28" spans="1:24" x14ac:dyDescent="0.25">
      <c r="A28" s="56" t="s">
        <v>215</v>
      </c>
      <c r="C28" s="75" t="s">
        <v>62</v>
      </c>
      <c r="D28" s="91">
        <f>'Authorized Rev Req'!O27</f>
        <v>4740</v>
      </c>
      <c r="E28" s="77" t="s">
        <v>68</v>
      </c>
      <c r="F28" s="30">
        <f t="shared" si="0"/>
        <v>4740</v>
      </c>
      <c r="G28" s="30">
        <f t="shared" si="5"/>
        <v>4740</v>
      </c>
      <c r="H28" s="30">
        <f t="shared" si="4"/>
        <v>4740</v>
      </c>
      <c r="I28" s="56" t="s">
        <v>208</v>
      </c>
      <c r="J28" s="78">
        <f t="shared" si="3"/>
        <v>0</v>
      </c>
      <c r="K28" s="78"/>
      <c r="L28" s="78"/>
      <c r="M28" s="78"/>
    </row>
    <row r="29" spans="1:24" x14ac:dyDescent="0.25">
      <c r="A29" s="56" t="s">
        <v>215</v>
      </c>
      <c r="C29" s="75" t="s">
        <v>62</v>
      </c>
      <c r="D29" s="91">
        <f>'Authorized Rev Req'!O28</f>
        <v>-11473</v>
      </c>
      <c r="E29" s="77" t="s">
        <v>39</v>
      </c>
      <c r="F29" s="30">
        <f t="shared" si="0"/>
        <v>-11473</v>
      </c>
      <c r="G29" s="30">
        <f t="shared" si="5"/>
        <v>-11473</v>
      </c>
      <c r="H29" s="30">
        <f t="shared" si="4"/>
        <v>-11473</v>
      </c>
      <c r="I29" s="56" t="s">
        <v>208</v>
      </c>
      <c r="J29" s="78">
        <f t="shared" si="3"/>
        <v>0</v>
      </c>
      <c r="K29" s="78"/>
      <c r="L29" s="78"/>
      <c r="M29" s="78"/>
    </row>
    <row r="30" spans="1:24" x14ac:dyDescent="0.25">
      <c r="A30" s="56" t="s">
        <v>215</v>
      </c>
      <c r="C30" s="75" t="s">
        <v>62</v>
      </c>
      <c r="D30" s="91">
        <f>'Authorized Rev Req'!O29</f>
        <v>11161.497220758814</v>
      </c>
      <c r="E30" s="77" t="s">
        <v>69</v>
      </c>
      <c r="F30" s="30">
        <f t="shared" si="0"/>
        <v>11161.497220758814</v>
      </c>
      <c r="G30" s="30">
        <f t="shared" si="5"/>
        <v>11161.497220758814</v>
      </c>
      <c r="H30" s="30">
        <f t="shared" si="4"/>
        <v>11161.497220758814</v>
      </c>
      <c r="I30" s="56" t="s">
        <v>208</v>
      </c>
      <c r="J30" s="78">
        <f t="shared" si="3"/>
        <v>0</v>
      </c>
      <c r="K30" s="78"/>
      <c r="L30" s="78"/>
      <c r="M30" s="78"/>
    </row>
    <row r="31" spans="1:24" x14ac:dyDescent="0.25">
      <c r="A31" s="56" t="s">
        <v>216</v>
      </c>
      <c r="C31" s="75" t="s">
        <v>62</v>
      </c>
      <c r="D31" s="91">
        <f>'Authorized Rev Req'!O30</f>
        <v>-46473.901996074273</v>
      </c>
      <c r="E31" s="77" t="s">
        <v>69</v>
      </c>
      <c r="F31" s="30">
        <f t="shared" si="0"/>
        <v>-46473.901996074273</v>
      </c>
      <c r="G31" s="30"/>
      <c r="H31" s="30">
        <f t="shared" si="4"/>
        <v>0</v>
      </c>
      <c r="I31" s="56" t="s">
        <v>208</v>
      </c>
      <c r="J31" s="78">
        <f t="shared" si="3"/>
        <v>0</v>
      </c>
      <c r="K31" s="78"/>
      <c r="L31" s="78"/>
      <c r="M31" s="78"/>
    </row>
    <row r="32" spans="1:24" x14ac:dyDescent="0.25">
      <c r="A32" s="56" t="s">
        <v>217</v>
      </c>
      <c r="C32" s="75" t="s">
        <v>62</v>
      </c>
      <c r="D32" s="91">
        <f>'Authorized Rev Req'!O31</f>
        <v>996433.15600367659</v>
      </c>
      <c r="E32" s="56" t="s">
        <v>35</v>
      </c>
      <c r="F32" s="30">
        <f t="shared" si="0"/>
        <v>996433.15600367659</v>
      </c>
      <c r="G32" s="30"/>
      <c r="H32" s="30">
        <f>G32</f>
        <v>0</v>
      </c>
      <c r="I32" s="56" t="s">
        <v>208</v>
      </c>
      <c r="J32" s="78">
        <f t="shared" si="3"/>
        <v>0</v>
      </c>
      <c r="K32" s="78"/>
      <c r="L32" s="78"/>
      <c r="M32" s="78"/>
    </row>
    <row r="33" spans="1:13" x14ac:dyDescent="0.25">
      <c r="A33" s="56" t="s">
        <v>74</v>
      </c>
      <c r="C33" s="75" t="s">
        <v>62</v>
      </c>
      <c r="D33" s="91">
        <f>'Authorized Rev Req'!O32</f>
        <v>2938.5027792411865</v>
      </c>
      <c r="E33" s="77" t="s">
        <v>69</v>
      </c>
      <c r="F33" s="30">
        <f t="shared" si="0"/>
        <v>2938.5027792411865</v>
      </c>
      <c r="G33" s="30">
        <f t="shared" si="5"/>
        <v>2938.5027792411865</v>
      </c>
      <c r="H33" s="30">
        <f t="shared" si="4"/>
        <v>2938.5027792411865</v>
      </c>
      <c r="I33" s="56" t="s">
        <v>208</v>
      </c>
      <c r="J33" s="78">
        <f t="shared" si="3"/>
        <v>0</v>
      </c>
      <c r="K33" s="78"/>
      <c r="L33" s="78"/>
      <c r="M33" s="78"/>
    </row>
    <row r="34" spans="1:13" x14ac:dyDescent="0.25">
      <c r="A34" s="26" t="s">
        <v>77</v>
      </c>
      <c r="C34" s="75" t="s">
        <v>78</v>
      </c>
      <c r="D34" s="76">
        <f>'Authorized Rev Req'!O34</f>
        <v>-3742.2514533252302</v>
      </c>
      <c r="E34" s="26" t="s">
        <v>35</v>
      </c>
      <c r="F34" s="30">
        <f t="shared" si="0"/>
        <v>-3742.2514533252302</v>
      </c>
      <c r="G34" s="30"/>
      <c r="H34" s="30"/>
      <c r="I34" s="56" t="s">
        <v>208</v>
      </c>
      <c r="J34" s="78">
        <f t="shared" si="3"/>
        <v>0</v>
      </c>
      <c r="K34" s="78"/>
      <c r="L34" s="78"/>
      <c r="M34" s="78"/>
    </row>
    <row r="35" spans="1:13" x14ac:dyDescent="0.25">
      <c r="A35" s="26" t="s">
        <v>77</v>
      </c>
      <c r="C35" s="75" t="s">
        <v>78</v>
      </c>
      <c r="D35" s="76">
        <f>'Authorized Rev Req'!O35</f>
        <v>22865.94670652083</v>
      </c>
      <c r="E35" s="26" t="s">
        <v>39</v>
      </c>
      <c r="F35" s="30">
        <f t="shared" si="0"/>
        <v>22865.94670652083</v>
      </c>
      <c r="G35" s="30"/>
      <c r="H35" s="30"/>
      <c r="I35" s="56" t="s">
        <v>208</v>
      </c>
      <c r="J35" s="78">
        <f t="shared" si="3"/>
        <v>0</v>
      </c>
      <c r="K35" s="78"/>
      <c r="L35" s="78"/>
      <c r="M35" s="78"/>
    </row>
    <row r="36" spans="1:13" x14ac:dyDescent="0.25">
      <c r="A36" s="26" t="s">
        <v>77</v>
      </c>
      <c r="C36" s="75" t="s">
        <v>78</v>
      </c>
      <c r="D36" s="76">
        <f>'Authorized Rev Req'!O36</f>
        <v>12456.603754124375</v>
      </c>
      <c r="E36" s="32" t="s">
        <v>69</v>
      </c>
      <c r="F36" s="30">
        <f t="shared" si="0"/>
        <v>12456.603754124375</v>
      </c>
      <c r="G36" s="30"/>
      <c r="H36" s="30"/>
      <c r="I36" s="56" t="s">
        <v>208</v>
      </c>
      <c r="J36" s="78">
        <f t="shared" si="3"/>
        <v>0</v>
      </c>
      <c r="K36" s="78"/>
      <c r="L36" s="78"/>
      <c r="M36" s="78"/>
    </row>
    <row r="37" spans="1:13" x14ac:dyDescent="0.25">
      <c r="A37" s="56" t="s">
        <v>79</v>
      </c>
      <c r="C37" s="75" t="s">
        <v>81</v>
      </c>
      <c r="D37" s="76">
        <f>'Authorized Rev Req'!O37</f>
        <v>1263.8985902189863</v>
      </c>
      <c r="E37" s="56" t="s">
        <v>35</v>
      </c>
      <c r="F37" s="30">
        <f t="shared" si="0"/>
        <v>1263.8985902189863</v>
      </c>
      <c r="G37" s="30"/>
      <c r="H37" s="30"/>
      <c r="I37" s="56" t="s">
        <v>208</v>
      </c>
      <c r="J37" s="78">
        <f t="shared" si="3"/>
        <v>0</v>
      </c>
      <c r="K37" s="78"/>
      <c r="L37" s="78"/>
      <c r="M37" s="78"/>
    </row>
    <row r="38" spans="1:13" x14ac:dyDescent="0.25">
      <c r="A38" s="56" t="s">
        <v>79</v>
      </c>
      <c r="C38" s="75" t="s">
        <v>81</v>
      </c>
      <c r="D38" s="76">
        <f>'Authorized Rev Req'!O38</f>
        <v>-345022.08559763763</v>
      </c>
      <c r="E38" s="56" t="s">
        <v>39</v>
      </c>
      <c r="F38" s="30">
        <f t="shared" si="0"/>
        <v>-345022.08559763763</v>
      </c>
      <c r="G38" s="30"/>
      <c r="H38" s="30"/>
      <c r="I38" s="56" t="s">
        <v>208</v>
      </c>
      <c r="J38" s="78">
        <f t="shared" si="3"/>
        <v>0</v>
      </c>
      <c r="K38" s="78"/>
      <c r="L38" s="78"/>
      <c r="M38" s="78"/>
    </row>
    <row r="39" spans="1:13" x14ac:dyDescent="0.25">
      <c r="A39" s="56" t="s">
        <v>82</v>
      </c>
      <c r="C39" s="75" t="s">
        <v>81</v>
      </c>
      <c r="D39" s="76">
        <f>'Authorized Rev Req'!O39</f>
        <v>2725.9004276668052</v>
      </c>
      <c r="E39" s="77" t="s">
        <v>68</v>
      </c>
      <c r="F39" s="30">
        <f t="shared" si="0"/>
        <v>2725.9004276668052</v>
      </c>
      <c r="G39" s="30"/>
      <c r="H39" s="30"/>
      <c r="I39" s="56" t="s">
        <v>208</v>
      </c>
      <c r="J39" s="78">
        <f t="shared" si="3"/>
        <v>0</v>
      </c>
      <c r="K39" s="78"/>
      <c r="L39" s="78"/>
      <c r="M39" s="78"/>
    </row>
    <row r="40" spans="1:13" x14ac:dyDescent="0.25">
      <c r="A40" s="56" t="s">
        <v>84</v>
      </c>
      <c r="C40" s="75" t="s">
        <v>81</v>
      </c>
      <c r="D40" s="76">
        <f>'Authorized Rev Req'!O40</f>
        <v>-54579.682271606172</v>
      </c>
      <c r="E40" s="77" t="s">
        <v>69</v>
      </c>
      <c r="F40" s="30">
        <f t="shared" si="0"/>
        <v>-54579.682271606172</v>
      </c>
      <c r="G40" s="30"/>
      <c r="H40" s="30"/>
      <c r="I40" s="56" t="s">
        <v>208</v>
      </c>
      <c r="J40" s="78">
        <f t="shared" si="3"/>
        <v>0</v>
      </c>
      <c r="K40" s="78"/>
      <c r="L40" s="78"/>
      <c r="M40" s="78"/>
    </row>
    <row r="41" spans="1:13" x14ac:dyDescent="0.25">
      <c r="A41" s="56" t="s">
        <v>85</v>
      </c>
      <c r="C41" s="75" t="s">
        <v>81</v>
      </c>
      <c r="D41" s="76">
        <f>'Authorized Rev Req'!O41</f>
        <v>56142.818412874432</v>
      </c>
      <c r="E41" s="77" t="s">
        <v>69</v>
      </c>
      <c r="F41" s="30">
        <f t="shared" si="0"/>
        <v>56142.818412874432</v>
      </c>
      <c r="G41" s="30"/>
      <c r="H41" s="30"/>
      <c r="I41" s="56" t="s">
        <v>208</v>
      </c>
      <c r="J41" s="78">
        <f t="shared" si="3"/>
        <v>0</v>
      </c>
      <c r="K41" s="78"/>
      <c r="L41" s="78"/>
      <c r="M41" s="90"/>
    </row>
    <row r="42" spans="1:13" x14ac:dyDescent="0.25">
      <c r="A42" s="56" t="s">
        <v>87</v>
      </c>
      <c r="C42" s="75" t="s">
        <v>88</v>
      </c>
      <c r="D42" s="76">
        <f>'Authorized Rev Req'!O43</f>
        <v>0</v>
      </c>
      <c r="E42" s="86" t="s">
        <v>35</v>
      </c>
      <c r="F42" s="90">
        <f>D42</f>
        <v>0</v>
      </c>
      <c r="G42" s="90"/>
      <c r="H42" s="90">
        <f t="shared" ref="H42:H44" si="6">G42</f>
        <v>0</v>
      </c>
      <c r="I42" s="56" t="s">
        <v>211</v>
      </c>
      <c r="J42" s="78">
        <f t="shared" si="3"/>
        <v>0</v>
      </c>
      <c r="K42" s="90"/>
      <c r="L42" s="90"/>
      <c r="M42" s="90"/>
    </row>
    <row r="43" spans="1:13" x14ac:dyDescent="0.25">
      <c r="A43" s="56" t="s">
        <v>87</v>
      </c>
      <c r="C43" s="75" t="s">
        <v>88</v>
      </c>
      <c r="D43" s="76">
        <f>'Authorized Rev Req'!O44</f>
        <v>1979.8996702526647</v>
      </c>
      <c r="E43" s="86" t="s">
        <v>39</v>
      </c>
      <c r="F43" s="90">
        <f>D43</f>
        <v>1979.8996702526647</v>
      </c>
      <c r="G43" s="90"/>
      <c r="H43" s="90">
        <f t="shared" si="6"/>
        <v>0</v>
      </c>
      <c r="I43" s="56" t="s">
        <v>211</v>
      </c>
      <c r="J43" s="78">
        <f t="shared" si="3"/>
        <v>0</v>
      </c>
      <c r="K43" s="90"/>
      <c r="L43" s="90"/>
      <c r="M43" s="90"/>
    </row>
    <row r="44" spans="1:13" x14ac:dyDescent="0.25">
      <c r="A44" s="56" t="s">
        <v>87</v>
      </c>
      <c r="C44" s="75" t="s">
        <v>88</v>
      </c>
      <c r="D44" s="76">
        <f>'Authorized Rev Req'!O45</f>
        <v>10010.728669816845</v>
      </c>
      <c r="E44" s="86" t="s">
        <v>69</v>
      </c>
      <c r="F44" s="90">
        <f>D44</f>
        <v>10010.728669816845</v>
      </c>
      <c r="G44" s="90"/>
      <c r="H44" s="90">
        <f t="shared" si="6"/>
        <v>0</v>
      </c>
      <c r="I44" s="56" t="s">
        <v>211</v>
      </c>
      <c r="J44" s="78">
        <f t="shared" si="3"/>
        <v>0</v>
      </c>
      <c r="K44" s="90"/>
      <c r="L44" s="90"/>
      <c r="M44" s="90"/>
    </row>
    <row r="45" spans="1:13" x14ac:dyDescent="0.25">
      <c r="A45" s="92" t="s">
        <v>89</v>
      </c>
      <c r="C45" s="75" t="s">
        <v>262</v>
      </c>
      <c r="D45" s="79">
        <f>'Authorized Rev Req'!O46</f>
        <v>86303</v>
      </c>
      <c r="E45" s="86" t="s">
        <v>39</v>
      </c>
      <c r="F45" s="90">
        <f>D45</f>
        <v>86303</v>
      </c>
      <c r="G45" s="90">
        <v>188425</v>
      </c>
      <c r="H45" s="90">
        <v>188425</v>
      </c>
      <c r="I45" s="56" t="s">
        <v>211</v>
      </c>
      <c r="J45" s="78">
        <f t="shared" si="3"/>
        <v>0</v>
      </c>
      <c r="K45" s="90"/>
      <c r="L45" s="90"/>
      <c r="M45" s="90"/>
    </row>
    <row r="46" spans="1:13" x14ac:dyDescent="0.25">
      <c r="A46" s="92" t="s">
        <v>91</v>
      </c>
      <c r="C46" s="75" t="s">
        <v>92</v>
      </c>
      <c r="D46" s="76">
        <f>'Authorized Rev Req'!O48</f>
        <v>135161.69012109609</v>
      </c>
      <c r="E46" s="86" t="s">
        <v>39</v>
      </c>
      <c r="F46" s="90">
        <f>D46</f>
        <v>135161.69012109609</v>
      </c>
      <c r="G46" s="90">
        <f>F46</f>
        <v>135161.69012109609</v>
      </c>
      <c r="H46" s="30"/>
      <c r="I46" s="56" t="s">
        <v>211</v>
      </c>
      <c r="J46" s="78">
        <f t="shared" si="3"/>
        <v>0</v>
      </c>
      <c r="K46" s="90"/>
      <c r="L46" s="90"/>
      <c r="M46" s="90"/>
    </row>
    <row r="47" spans="1:13" x14ac:dyDescent="0.25">
      <c r="A47" s="92" t="s">
        <v>93</v>
      </c>
      <c r="C47" s="75" t="s">
        <v>94</v>
      </c>
      <c r="D47" s="76">
        <f>'Authorized Rev Req'!O49</f>
        <v>135415.57954872175</v>
      </c>
      <c r="E47" s="86" t="s">
        <v>39</v>
      </c>
      <c r="F47" s="90">
        <f t="shared" ref="F47:H47" si="7">$D$47</f>
        <v>135415.57954872175</v>
      </c>
      <c r="G47" s="90">
        <f t="shared" si="7"/>
        <v>135415.57954872175</v>
      </c>
      <c r="H47" s="90">
        <f t="shared" si="7"/>
        <v>135415.57954872175</v>
      </c>
      <c r="I47" s="56"/>
      <c r="J47" s="78">
        <f t="shared" si="3"/>
        <v>0</v>
      </c>
      <c r="K47" s="90"/>
      <c r="L47" s="90"/>
      <c r="M47" s="90"/>
    </row>
    <row r="48" spans="1:13" x14ac:dyDescent="0.25">
      <c r="A48" s="92" t="s">
        <v>95</v>
      </c>
      <c r="C48" s="75" t="s">
        <v>96</v>
      </c>
      <c r="D48" s="76">
        <f>'Authorized Rev Req'!O50</f>
        <v>26556.155303815507</v>
      </c>
      <c r="E48" s="86" t="s">
        <v>39</v>
      </c>
      <c r="F48" s="90">
        <f>D48</f>
        <v>26556.155303815507</v>
      </c>
      <c r="G48" s="90"/>
      <c r="H48" s="30"/>
      <c r="I48" s="56"/>
      <c r="J48" s="78">
        <f t="shared" si="3"/>
        <v>0</v>
      </c>
      <c r="K48" s="90"/>
      <c r="L48" s="90"/>
      <c r="M48" s="90"/>
    </row>
    <row r="49" spans="1:22" x14ac:dyDescent="0.25">
      <c r="A49" s="56" t="s">
        <v>98</v>
      </c>
      <c r="C49" s="75" t="s">
        <v>81</v>
      </c>
      <c r="D49" s="76">
        <f>'Authorized Rev Req'!O52</f>
        <v>13977.463801886031</v>
      </c>
      <c r="E49" s="86" t="s">
        <v>39</v>
      </c>
      <c r="F49" s="90">
        <f>D49</f>
        <v>13977.463801886031</v>
      </c>
      <c r="G49" s="90">
        <f t="shared" ref="G49:H53" si="8">F49</f>
        <v>13977.463801886031</v>
      </c>
      <c r="H49" s="90">
        <f t="shared" si="8"/>
        <v>13977.463801886031</v>
      </c>
      <c r="I49" s="56" t="s">
        <v>211</v>
      </c>
      <c r="J49" s="78">
        <f t="shared" si="3"/>
        <v>0</v>
      </c>
      <c r="K49" s="90"/>
      <c r="L49" s="90"/>
      <c r="M49" s="90"/>
    </row>
    <row r="50" spans="1:22" x14ac:dyDescent="0.25">
      <c r="A50" s="37" t="s">
        <v>101</v>
      </c>
      <c r="C50" s="75" t="s">
        <v>263</v>
      </c>
      <c r="D50" s="76">
        <f>'Authorized Rev Req'!O55</f>
        <v>1460.8669493265006</v>
      </c>
      <c r="E50" s="86" t="s">
        <v>39</v>
      </c>
      <c r="F50" s="90">
        <f t="shared" ref="F50:F51" si="9">D50</f>
        <v>1460.8669493265006</v>
      </c>
      <c r="G50" s="90"/>
      <c r="H50" s="90"/>
      <c r="I50" s="56" t="s">
        <v>211</v>
      </c>
      <c r="J50" s="78">
        <f t="shared" si="3"/>
        <v>0</v>
      </c>
      <c r="K50" s="90"/>
      <c r="L50" s="90"/>
      <c r="M50" s="90"/>
    </row>
    <row r="51" spans="1:22" x14ac:dyDescent="0.25">
      <c r="A51" s="37" t="s">
        <v>102</v>
      </c>
      <c r="C51" s="75" t="s">
        <v>264</v>
      </c>
      <c r="D51" s="76">
        <f>'Authorized Rev Req'!O56</f>
        <v>201345.19514348207</v>
      </c>
      <c r="E51" s="86" t="s">
        <v>39</v>
      </c>
      <c r="F51" s="90">
        <f t="shared" si="9"/>
        <v>201345.19514348207</v>
      </c>
      <c r="G51" s="90">
        <v>87075</v>
      </c>
      <c r="H51" s="90">
        <v>101989</v>
      </c>
      <c r="I51" s="56" t="s">
        <v>211</v>
      </c>
      <c r="J51" s="78">
        <f t="shared" si="3"/>
        <v>0</v>
      </c>
      <c r="K51" s="90"/>
      <c r="L51" s="90"/>
      <c r="M51" s="90"/>
    </row>
    <row r="52" spans="1:22" x14ac:dyDescent="0.25">
      <c r="A52" s="92" t="s">
        <v>104</v>
      </c>
      <c r="C52" s="75" t="s">
        <v>105</v>
      </c>
      <c r="D52" s="76">
        <f>'Authorized Rev Req'!O57</f>
        <v>19733.342235864107</v>
      </c>
      <c r="E52" s="86" t="s">
        <v>106</v>
      </c>
      <c r="F52" s="90">
        <f>D52</f>
        <v>19733.342235864107</v>
      </c>
      <c r="G52" s="90">
        <f t="shared" si="8"/>
        <v>19733.342235864107</v>
      </c>
      <c r="H52" s="90">
        <f t="shared" si="8"/>
        <v>19733.342235864107</v>
      </c>
      <c r="I52" s="56" t="s">
        <v>211</v>
      </c>
      <c r="J52" s="78">
        <f t="shared" si="3"/>
        <v>0</v>
      </c>
      <c r="K52" s="90"/>
      <c r="L52" s="90"/>
      <c r="M52" s="90"/>
    </row>
    <row r="53" spans="1:22" x14ac:dyDescent="0.25">
      <c r="A53" s="92" t="s">
        <v>107</v>
      </c>
      <c r="C53" s="75" t="s">
        <v>108</v>
      </c>
      <c r="D53" s="76">
        <f>'Authorized Rev Req'!O58</f>
        <v>31732.126</v>
      </c>
      <c r="E53" s="86" t="s">
        <v>106</v>
      </c>
      <c r="F53" s="90">
        <f>D53</f>
        <v>31732.126</v>
      </c>
      <c r="G53" s="90">
        <f t="shared" si="8"/>
        <v>31732.126</v>
      </c>
      <c r="H53" s="90">
        <f t="shared" si="8"/>
        <v>31732.126</v>
      </c>
      <c r="I53" s="56" t="s">
        <v>211</v>
      </c>
      <c r="J53" s="78">
        <f t="shared" si="3"/>
        <v>0</v>
      </c>
      <c r="K53" s="90"/>
      <c r="L53" s="90"/>
      <c r="M53" s="90"/>
    </row>
    <row r="54" spans="1:22" x14ac:dyDescent="0.25">
      <c r="A54" s="56" t="s">
        <v>218</v>
      </c>
      <c r="C54" s="75"/>
      <c r="D54" s="76"/>
      <c r="F54" s="30"/>
      <c r="G54" s="30"/>
      <c r="H54" s="30"/>
      <c r="I54" s="56"/>
      <c r="J54" s="78">
        <f t="shared" si="3"/>
        <v>0</v>
      </c>
      <c r="K54" s="78"/>
      <c r="L54" s="78"/>
      <c r="M54" s="78"/>
    </row>
    <row r="55" spans="1:22" x14ac:dyDescent="0.25">
      <c r="A55" s="60" t="s">
        <v>111</v>
      </c>
      <c r="B55" s="60"/>
      <c r="C55" s="75"/>
      <c r="D55" s="76"/>
      <c r="F55" s="30"/>
      <c r="G55" s="30"/>
      <c r="H55" s="30"/>
      <c r="I55" s="56"/>
      <c r="J55" s="78">
        <f t="shared" si="3"/>
        <v>0</v>
      </c>
      <c r="K55" s="78"/>
      <c r="L55" s="78"/>
      <c r="M55" s="78"/>
      <c r="T55" s="57"/>
      <c r="U55" s="57"/>
      <c r="V55" s="57"/>
    </row>
    <row r="56" spans="1:22" x14ac:dyDescent="0.25">
      <c r="A56" s="92" t="s">
        <v>113</v>
      </c>
      <c r="B56" s="92"/>
      <c r="C56" s="75" t="s">
        <v>115</v>
      </c>
      <c r="D56" s="84">
        <f>'Authorized Rev Req'!O62</f>
        <v>4649.4273155371566</v>
      </c>
      <c r="E56" s="92" t="s">
        <v>35</v>
      </c>
      <c r="F56" s="30">
        <f>D56</f>
        <v>4649.4273155371566</v>
      </c>
      <c r="G56" s="30">
        <f t="shared" ref="G56:H58" si="10">F56</f>
        <v>4649.4273155371566</v>
      </c>
      <c r="H56" s="30">
        <f t="shared" si="10"/>
        <v>4649.4273155371566</v>
      </c>
      <c r="I56" s="92" t="s">
        <v>208</v>
      </c>
      <c r="J56" s="78">
        <f t="shared" si="3"/>
        <v>0</v>
      </c>
      <c r="K56" s="78"/>
      <c r="L56" s="78"/>
      <c r="M56" s="78"/>
      <c r="T56" s="57"/>
      <c r="U56" s="57"/>
      <c r="V56" s="57"/>
    </row>
    <row r="57" spans="1:22" x14ac:dyDescent="0.25">
      <c r="A57" s="92" t="s">
        <v>219</v>
      </c>
      <c r="B57" s="92"/>
      <c r="C57" s="75" t="s">
        <v>115</v>
      </c>
      <c r="D57" s="84">
        <f>'Authorized Rev Req'!O63</f>
        <v>24120.919004044656</v>
      </c>
      <c r="E57" s="85" t="s">
        <v>39</v>
      </c>
      <c r="F57" s="30">
        <f>D57</f>
        <v>24120.919004044656</v>
      </c>
      <c r="G57" s="30">
        <f t="shared" si="10"/>
        <v>24120.919004044656</v>
      </c>
      <c r="H57" s="30">
        <f t="shared" si="10"/>
        <v>24120.919004044656</v>
      </c>
      <c r="I57" s="92" t="s">
        <v>208</v>
      </c>
      <c r="J57" s="78">
        <f t="shared" si="3"/>
        <v>0</v>
      </c>
      <c r="K57" s="78"/>
      <c r="L57" s="78"/>
      <c r="M57" s="78"/>
      <c r="T57" s="57"/>
      <c r="U57" s="57"/>
      <c r="V57" s="57"/>
    </row>
    <row r="58" spans="1:22" x14ac:dyDescent="0.25">
      <c r="A58" s="92" t="s">
        <v>118</v>
      </c>
      <c r="C58" s="75" t="s">
        <v>121</v>
      </c>
      <c r="D58" s="76">
        <f>'Authorized Rev Req'!O64</f>
        <v>415373.55387946073</v>
      </c>
      <c r="E58" s="56" t="s">
        <v>69</v>
      </c>
      <c r="F58" s="30">
        <f>D58</f>
        <v>415373.55387946073</v>
      </c>
      <c r="G58" s="30">
        <f t="shared" si="10"/>
        <v>415373.55387946073</v>
      </c>
      <c r="H58" s="30">
        <f t="shared" si="10"/>
        <v>415373.55387946073</v>
      </c>
      <c r="I58" s="56" t="s">
        <v>208</v>
      </c>
      <c r="J58" s="78">
        <f t="shared" si="3"/>
        <v>0</v>
      </c>
      <c r="K58" s="78"/>
      <c r="L58" s="78"/>
      <c r="M58" s="78"/>
      <c r="T58" s="57"/>
      <c r="U58" s="57"/>
      <c r="V58" s="57"/>
    </row>
    <row r="59" spans="1:22" x14ac:dyDescent="0.25">
      <c r="A59" s="92" t="s">
        <v>122</v>
      </c>
      <c r="C59" s="75" t="s">
        <v>123</v>
      </c>
      <c r="D59" s="76">
        <f>'Authorized Rev Req'!O65</f>
        <v>47007.449397788943</v>
      </c>
      <c r="E59" s="56" t="s">
        <v>69</v>
      </c>
      <c r="F59" s="30">
        <f t="shared" ref="F59:F60" si="11">D59</f>
        <v>47007.449397788943</v>
      </c>
      <c r="G59" s="30"/>
      <c r="H59" s="30"/>
      <c r="I59" s="56" t="s">
        <v>211</v>
      </c>
      <c r="J59" s="78">
        <f t="shared" si="3"/>
        <v>0</v>
      </c>
      <c r="K59" s="78"/>
      <c r="L59" s="78"/>
      <c r="M59" s="78"/>
      <c r="T59" s="57"/>
      <c r="U59" s="57"/>
      <c r="V59" s="57"/>
    </row>
    <row r="60" spans="1:22" x14ac:dyDescent="0.25">
      <c r="A60" s="26" t="s">
        <v>124</v>
      </c>
      <c r="C60" s="75" t="s">
        <v>265</v>
      </c>
      <c r="D60" s="76">
        <f>'Authorized Rev Req'!O66</f>
        <v>14055.467526308497</v>
      </c>
      <c r="E60" s="56" t="s">
        <v>69</v>
      </c>
      <c r="F60" s="30">
        <f t="shared" si="11"/>
        <v>14055.467526308497</v>
      </c>
      <c r="G60" s="30"/>
      <c r="H60" s="30"/>
      <c r="I60" s="56" t="s">
        <v>211</v>
      </c>
      <c r="J60" s="78">
        <f t="shared" si="3"/>
        <v>0</v>
      </c>
      <c r="K60" s="78"/>
      <c r="L60" s="78"/>
      <c r="M60" s="78"/>
      <c r="T60" s="57"/>
      <c r="U60" s="57"/>
      <c r="V60" s="57"/>
    </row>
    <row r="61" spans="1:22" x14ac:dyDescent="0.25">
      <c r="A61" s="26" t="s">
        <v>125</v>
      </c>
      <c r="C61" s="75" t="s">
        <v>266</v>
      </c>
      <c r="D61" s="76">
        <f>'Authorized Rev Req'!O67</f>
        <v>5055.9235706145673</v>
      </c>
      <c r="E61" s="56" t="s">
        <v>69</v>
      </c>
      <c r="F61" s="30">
        <f>D61</f>
        <v>5055.9235706145673</v>
      </c>
      <c r="G61" s="30"/>
      <c r="H61" s="30"/>
      <c r="I61" s="56" t="s">
        <v>211</v>
      </c>
      <c r="J61" s="78">
        <f t="shared" si="3"/>
        <v>0</v>
      </c>
      <c r="K61" s="78"/>
      <c r="L61" s="78"/>
      <c r="M61" s="78"/>
      <c r="T61" s="57"/>
      <c r="U61" s="57"/>
      <c r="V61" s="57"/>
    </row>
    <row r="62" spans="1:22" x14ac:dyDescent="0.25">
      <c r="A62" s="26" t="s">
        <v>126</v>
      </c>
      <c r="C62" s="75" t="s">
        <v>267</v>
      </c>
      <c r="D62" s="76">
        <f>'Authorized Rev Req'!O68</f>
        <v>549.40282464338043</v>
      </c>
      <c r="E62" s="56" t="s">
        <v>69</v>
      </c>
      <c r="F62" s="30">
        <f>D62</f>
        <v>549.40282464338043</v>
      </c>
      <c r="G62" s="30">
        <v>0</v>
      </c>
      <c r="H62" s="30">
        <v>0</v>
      </c>
      <c r="I62" s="56" t="s">
        <v>211</v>
      </c>
      <c r="J62" s="78">
        <f t="shared" si="3"/>
        <v>0</v>
      </c>
      <c r="K62" s="78"/>
      <c r="L62" s="78"/>
      <c r="M62" s="78"/>
      <c r="T62" s="57"/>
      <c r="U62" s="57"/>
      <c r="V62" s="57"/>
    </row>
    <row r="63" spans="1:22" x14ac:dyDescent="0.25">
      <c r="A63" s="26" t="s">
        <v>127</v>
      </c>
      <c r="B63" s="92"/>
      <c r="C63" s="75" t="s">
        <v>128</v>
      </c>
      <c r="D63" s="76">
        <f>'Authorized Rev Req'!O69</f>
        <v>6441</v>
      </c>
      <c r="E63" s="56" t="s">
        <v>69</v>
      </c>
      <c r="F63" s="30">
        <f>D63</f>
        <v>6441</v>
      </c>
      <c r="G63" s="30">
        <f>F63</f>
        <v>6441</v>
      </c>
      <c r="H63" s="30">
        <f>G63</f>
        <v>6441</v>
      </c>
      <c r="I63" s="92" t="s">
        <v>208</v>
      </c>
      <c r="J63" s="78">
        <f t="shared" si="3"/>
        <v>0</v>
      </c>
      <c r="K63" s="78"/>
      <c r="L63" s="78"/>
      <c r="M63" s="78"/>
      <c r="T63" s="57"/>
      <c r="U63" s="57"/>
      <c r="V63" s="57"/>
    </row>
    <row r="64" spans="1:22" x14ac:dyDescent="0.25">
      <c r="A64" s="92" t="s">
        <v>129</v>
      </c>
      <c r="C64" s="75" t="s">
        <v>130</v>
      </c>
      <c r="D64" s="76">
        <f>'Authorized Rev Req'!O70</f>
        <v>25700.148339297579</v>
      </c>
      <c r="E64" s="86" t="s">
        <v>69</v>
      </c>
      <c r="F64" s="90">
        <f>D64</f>
        <v>25700.148339297579</v>
      </c>
      <c r="G64" s="90">
        <f t="shared" ref="G64" si="12">F64</f>
        <v>25700.148339297579</v>
      </c>
      <c r="H64" s="30"/>
      <c r="I64" s="56" t="s">
        <v>211</v>
      </c>
      <c r="J64" s="78">
        <f t="shared" si="3"/>
        <v>0</v>
      </c>
      <c r="K64" s="90"/>
      <c r="L64" s="90"/>
      <c r="M64" s="90"/>
    </row>
    <row r="65" spans="1:22" x14ac:dyDescent="0.25">
      <c r="A65" s="92" t="s">
        <v>134</v>
      </c>
      <c r="B65" s="92"/>
      <c r="C65" s="75" t="s">
        <v>135</v>
      </c>
      <c r="D65" s="84">
        <f>'Authorized Rev Req'!O72</f>
        <v>75509.177006873026</v>
      </c>
      <c r="E65" s="92" t="s">
        <v>69</v>
      </c>
      <c r="F65" s="30">
        <f t="shared" ref="F65:F67" si="13">D65</f>
        <v>75509.177006873026</v>
      </c>
      <c r="G65" s="30">
        <v>0</v>
      </c>
      <c r="H65" s="30">
        <v>0</v>
      </c>
      <c r="I65" s="93" t="s">
        <v>211</v>
      </c>
      <c r="J65" s="78">
        <f t="shared" si="3"/>
        <v>0</v>
      </c>
      <c r="K65" s="78"/>
      <c r="L65" s="78"/>
      <c r="M65" s="78"/>
      <c r="T65" s="57"/>
      <c r="U65" s="57"/>
      <c r="V65" s="57"/>
    </row>
    <row r="66" spans="1:22" x14ac:dyDescent="0.25">
      <c r="A66" s="92" t="s">
        <v>137</v>
      </c>
      <c r="B66" s="92"/>
      <c r="C66" s="75" t="s">
        <v>268</v>
      </c>
      <c r="D66" s="84">
        <f>'Authorized Rev Req'!O73</f>
        <v>30457</v>
      </c>
      <c r="E66" s="85" t="s">
        <v>39</v>
      </c>
      <c r="F66" s="30">
        <f t="shared" si="13"/>
        <v>30457</v>
      </c>
      <c r="G66" s="30">
        <v>49959.440175314689</v>
      </c>
      <c r="H66" s="30">
        <v>73461.225349898887</v>
      </c>
      <c r="I66" s="92" t="s">
        <v>208</v>
      </c>
      <c r="J66" s="78">
        <f t="shared" si="3"/>
        <v>0</v>
      </c>
      <c r="K66" s="78"/>
      <c r="L66" s="78"/>
      <c r="M66" s="78"/>
      <c r="T66" s="57"/>
      <c r="U66" s="57"/>
      <c r="V66" s="57"/>
    </row>
    <row r="67" spans="1:22" x14ac:dyDescent="0.25">
      <c r="A67" s="56" t="s">
        <v>143</v>
      </c>
      <c r="C67" s="75" t="s">
        <v>145</v>
      </c>
      <c r="D67" s="76">
        <f>'Authorized Rev Req'!O75</f>
        <v>15772</v>
      </c>
      <c r="E67" s="77" t="s">
        <v>39</v>
      </c>
      <c r="F67" s="30">
        <f t="shared" si="13"/>
        <v>15772</v>
      </c>
      <c r="G67" s="30">
        <v>58981.41254297553</v>
      </c>
      <c r="H67" s="30">
        <v>108079.75372974236</v>
      </c>
      <c r="I67" s="56" t="s">
        <v>211</v>
      </c>
      <c r="J67" s="78">
        <f t="shared" si="3"/>
        <v>0</v>
      </c>
      <c r="K67" s="58"/>
      <c r="L67" s="58"/>
      <c r="M67" s="90"/>
      <c r="T67" s="57"/>
      <c r="U67" s="57"/>
      <c r="V67" s="57"/>
    </row>
    <row r="68" spans="1:22" x14ac:dyDescent="0.25">
      <c r="A68" s="56" t="s">
        <v>146</v>
      </c>
      <c r="C68" s="75" t="s">
        <v>148</v>
      </c>
      <c r="D68" s="90">
        <f>'Authorized Rev Req'!O76</f>
        <v>61811.100583554697</v>
      </c>
      <c r="E68" s="77" t="s">
        <v>69</v>
      </c>
      <c r="F68" s="30">
        <f>D68</f>
        <v>61811.100583554697</v>
      </c>
      <c r="G68" s="30">
        <v>91154.997000000003</v>
      </c>
      <c r="H68" s="30">
        <v>96372.294999999998</v>
      </c>
      <c r="I68" s="56" t="s">
        <v>208</v>
      </c>
      <c r="J68" s="78">
        <f t="shared" si="3"/>
        <v>0</v>
      </c>
      <c r="K68" s="78"/>
      <c r="L68" s="78"/>
      <c r="M68" s="78"/>
      <c r="T68" s="57"/>
      <c r="U68" s="57"/>
      <c r="V68" s="57"/>
    </row>
    <row r="69" spans="1:22" x14ac:dyDescent="0.25">
      <c r="A69" s="94" t="s">
        <v>150</v>
      </c>
      <c r="C69" s="75" t="s">
        <v>81</v>
      </c>
      <c r="D69" s="76">
        <f>'Authorized Rev Req'!O77</f>
        <v>10644.408805800966</v>
      </c>
      <c r="E69" s="56" t="s">
        <v>69</v>
      </c>
      <c r="F69" s="30">
        <f>D69</f>
        <v>10644.408805800966</v>
      </c>
      <c r="G69" s="30">
        <f>9003+1452</f>
        <v>10455</v>
      </c>
      <c r="H69" s="30">
        <f>9302+1678</f>
        <v>10980</v>
      </c>
      <c r="I69" s="56" t="s">
        <v>208</v>
      </c>
      <c r="J69" s="78">
        <f t="shared" si="3"/>
        <v>0</v>
      </c>
      <c r="K69" s="90"/>
      <c r="L69" s="90"/>
      <c r="M69" s="95"/>
      <c r="T69" s="57"/>
      <c r="U69" s="57"/>
      <c r="V69" s="57"/>
    </row>
    <row r="70" spans="1:22" x14ac:dyDescent="0.25">
      <c r="A70" s="94" t="s">
        <v>149</v>
      </c>
      <c r="C70" s="75"/>
      <c r="D70" s="76">
        <f>'Authorized Rev Req'!O78</f>
        <v>0</v>
      </c>
      <c r="E70" s="56" t="s">
        <v>69</v>
      </c>
      <c r="F70" s="30">
        <f>D70</f>
        <v>0</v>
      </c>
      <c r="G70" s="30">
        <f t="shared" ref="G70:H70" si="14">F70</f>
        <v>0</v>
      </c>
      <c r="H70" s="30">
        <f t="shared" si="14"/>
        <v>0</v>
      </c>
      <c r="I70" s="56" t="s">
        <v>208</v>
      </c>
      <c r="J70" s="78">
        <f t="shared" si="3"/>
        <v>0</v>
      </c>
      <c r="K70" s="78"/>
      <c r="L70" s="78"/>
      <c r="M70" s="90"/>
      <c r="T70" s="57"/>
      <c r="U70" s="57"/>
      <c r="V70" s="57"/>
    </row>
    <row r="71" spans="1:22" x14ac:dyDescent="0.25">
      <c r="A71" s="56" t="s">
        <v>151</v>
      </c>
      <c r="C71" s="75" t="s">
        <v>157</v>
      </c>
      <c r="D71" s="76">
        <f>'Authorized Rev Req'!O79</f>
        <v>76885.429738335733</v>
      </c>
      <c r="E71" s="56" t="s">
        <v>69</v>
      </c>
      <c r="F71" s="30">
        <f>D71</f>
        <v>76885.429738335733</v>
      </c>
      <c r="G71" s="30">
        <f>F71</f>
        <v>76885.429738335733</v>
      </c>
      <c r="H71" s="30">
        <f>G71</f>
        <v>76885.429738335733</v>
      </c>
      <c r="I71" s="56" t="s">
        <v>208</v>
      </c>
      <c r="J71" s="78">
        <f t="shared" si="3"/>
        <v>0</v>
      </c>
      <c r="K71" s="78"/>
      <c r="L71" s="78"/>
      <c r="M71" s="90"/>
      <c r="T71" s="57"/>
      <c r="U71" s="57"/>
      <c r="V71" s="57"/>
    </row>
    <row r="72" spans="1:22" x14ac:dyDescent="0.25">
      <c r="A72" s="92" t="s">
        <v>154</v>
      </c>
      <c r="C72" s="75" t="s">
        <v>160</v>
      </c>
      <c r="D72" s="76">
        <f>'Authorized Rev Req'!O80</f>
        <v>56626.343990883157</v>
      </c>
      <c r="E72" s="56" t="s">
        <v>69</v>
      </c>
      <c r="F72" s="30">
        <f>D72</f>
        <v>56626.343990883157</v>
      </c>
      <c r="G72" s="30">
        <f t="shared" ref="G72" si="15">F72</f>
        <v>56626.343990883157</v>
      </c>
      <c r="H72" s="30">
        <v>0</v>
      </c>
      <c r="I72" s="56" t="s">
        <v>208</v>
      </c>
      <c r="J72" s="78">
        <f t="shared" si="3"/>
        <v>0</v>
      </c>
      <c r="K72" s="58"/>
      <c r="L72" s="58"/>
      <c r="M72" s="90"/>
      <c r="T72" s="57"/>
      <c r="U72" s="57"/>
      <c r="V72" s="57"/>
    </row>
    <row r="73" spans="1:22" x14ac:dyDescent="0.25">
      <c r="C73" s="75"/>
      <c r="D73" s="96"/>
      <c r="E73" s="86"/>
      <c r="F73" s="30"/>
      <c r="G73" s="30"/>
      <c r="H73" s="30"/>
      <c r="I73" s="96"/>
      <c r="J73" s="78">
        <f t="shared" si="3"/>
        <v>0</v>
      </c>
      <c r="K73" s="90"/>
      <c r="L73" s="90"/>
      <c r="M73" s="90"/>
    </row>
    <row r="74" spans="1:22" x14ac:dyDescent="0.25">
      <c r="A74" s="60" t="s">
        <v>163</v>
      </c>
      <c r="C74" s="75"/>
      <c r="D74" s="30"/>
      <c r="F74" s="30"/>
      <c r="G74" s="30"/>
      <c r="H74" s="30"/>
      <c r="J74" s="78">
        <f t="shared" si="3"/>
        <v>0</v>
      </c>
      <c r="K74" s="97"/>
      <c r="L74" s="97"/>
      <c r="M74" s="97"/>
    </row>
    <row r="75" spans="1:22" x14ac:dyDescent="0.25">
      <c r="A75" s="56" t="s">
        <v>170</v>
      </c>
      <c r="C75" s="75" t="s">
        <v>171</v>
      </c>
      <c r="D75" s="30">
        <f>'Authorized Rev Req'!O87</f>
        <v>-145519.42030802707</v>
      </c>
      <c r="E75" s="56" t="s">
        <v>169</v>
      </c>
      <c r="F75" s="30">
        <f>D75</f>
        <v>-145519.42030802707</v>
      </c>
      <c r="G75" s="30"/>
      <c r="H75" s="30">
        <f t="shared" ref="H75:H80" si="16">G75</f>
        <v>0</v>
      </c>
      <c r="I75" s="56" t="s">
        <v>211</v>
      </c>
      <c r="J75" s="78">
        <f t="shared" ref="J75:J80" si="17">F75-D75</f>
        <v>0</v>
      </c>
      <c r="K75" s="97"/>
      <c r="L75" s="97"/>
      <c r="M75" s="97"/>
    </row>
    <row r="76" spans="1:22" x14ac:dyDescent="0.25">
      <c r="A76" s="92" t="s">
        <v>173</v>
      </c>
      <c r="C76" s="75" t="s">
        <v>174</v>
      </c>
      <c r="D76" s="30">
        <f>'Authorized Rev Req'!O88</f>
        <v>402302</v>
      </c>
      <c r="E76" s="56" t="s">
        <v>169</v>
      </c>
      <c r="F76" s="30">
        <f>$D$76</f>
        <v>402302</v>
      </c>
      <c r="G76" s="30">
        <f>$D$76</f>
        <v>402302</v>
      </c>
      <c r="H76" s="30">
        <f t="shared" si="16"/>
        <v>402302</v>
      </c>
      <c r="I76" s="56" t="s">
        <v>208</v>
      </c>
      <c r="J76" s="78">
        <f t="shared" si="17"/>
        <v>0</v>
      </c>
      <c r="K76" s="97"/>
      <c r="L76" s="97"/>
      <c r="M76" s="97"/>
    </row>
    <row r="77" spans="1:22" x14ac:dyDescent="0.25">
      <c r="A77" s="56" t="s">
        <v>172</v>
      </c>
      <c r="C77" s="75" t="s">
        <v>177</v>
      </c>
      <c r="D77" s="30">
        <f>'Authorized Rev Req'!O89</f>
        <v>1414935.8489999999</v>
      </c>
      <c r="E77" s="86" t="s">
        <v>178</v>
      </c>
      <c r="F77" s="30">
        <f>D77</f>
        <v>1414935.8489999999</v>
      </c>
      <c r="G77" s="30">
        <f>F77</f>
        <v>1414935.8489999999</v>
      </c>
      <c r="H77" s="30">
        <f t="shared" si="16"/>
        <v>1414935.8489999999</v>
      </c>
      <c r="I77" s="56" t="s">
        <v>208</v>
      </c>
      <c r="J77" s="78">
        <f t="shared" si="17"/>
        <v>0</v>
      </c>
      <c r="K77" s="97"/>
      <c r="L77" s="97"/>
      <c r="M77" s="97"/>
      <c r="O77" s="90"/>
    </row>
    <row r="78" spans="1:22" ht="16.5" customHeight="1" x14ac:dyDescent="0.25">
      <c r="A78" s="56" t="s">
        <v>180</v>
      </c>
      <c r="C78" s="75" t="s">
        <v>183</v>
      </c>
      <c r="D78" s="30">
        <f>'Authorized Rev Req'!O90</f>
        <v>-156456</v>
      </c>
      <c r="E78" s="56" t="s">
        <v>182</v>
      </c>
      <c r="F78" s="30">
        <f>D78</f>
        <v>-156456</v>
      </c>
      <c r="G78" s="30">
        <f t="shared" ref="G78:G80" si="18">F78</f>
        <v>-156456</v>
      </c>
      <c r="H78" s="30">
        <f t="shared" si="16"/>
        <v>-156456</v>
      </c>
      <c r="I78" s="56" t="s">
        <v>208</v>
      </c>
      <c r="J78" s="78">
        <f t="shared" si="17"/>
        <v>0</v>
      </c>
      <c r="K78" s="98"/>
      <c r="L78" s="98"/>
      <c r="M78" s="98"/>
      <c r="O78" s="90"/>
    </row>
    <row r="79" spans="1:22" ht="16.5" customHeight="1" x14ac:dyDescent="0.25">
      <c r="A79" s="56" t="s">
        <v>185</v>
      </c>
      <c r="C79" s="75" t="s">
        <v>183</v>
      </c>
      <c r="D79" s="30">
        <f>'Authorized Rev Req'!O91</f>
        <v>-2676</v>
      </c>
      <c r="E79" s="56" t="s">
        <v>182</v>
      </c>
      <c r="F79" s="30">
        <f>D79</f>
        <v>-2676</v>
      </c>
      <c r="G79" s="30">
        <f t="shared" si="18"/>
        <v>-2676</v>
      </c>
      <c r="H79" s="30">
        <f t="shared" si="16"/>
        <v>-2676</v>
      </c>
      <c r="I79" s="56" t="s">
        <v>208</v>
      </c>
      <c r="J79" s="78">
        <f t="shared" si="17"/>
        <v>0</v>
      </c>
      <c r="K79" s="96"/>
      <c r="L79" s="96"/>
      <c r="M79" s="96"/>
    </row>
    <row r="80" spans="1:22" x14ac:dyDescent="0.25">
      <c r="A80" s="56" t="s">
        <v>188</v>
      </c>
      <c r="C80" s="75" t="s">
        <v>191</v>
      </c>
      <c r="D80" s="30">
        <f>'Authorized Rev Req'!O92</f>
        <v>156958.16999999998</v>
      </c>
      <c r="E80" s="56" t="s">
        <v>182</v>
      </c>
      <c r="F80" s="30">
        <f>D80</f>
        <v>156958.16999999998</v>
      </c>
      <c r="G80" s="30">
        <f t="shared" si="18"/>
        <v>156958.16999999998</v>
      </c>
      <c r="H80" s="30">
        <f t="shared" si="16"/>
        <v>156958.16999999998</v>
      </c>
      <c r="I80" s="56" t="s">
        <v>208</v>
      </c>
      <c r="J80" s="78">
        <f t="shared" si="17"/>
        <v>0</v>
      </c>
    </row>
    <row r="81" spans="1:19" ht="15.75" thickBot="1" x14ac:dyDescent="0.3">
      <c r="A81" s="60" t="s">
        <v>187</v>
      </c>
      <c r="C81" s="75"/>
      <c r="D81" s="99">
        <f>SUM(D10:D80)</f>
        <v>16635338.201456465</v>
      </c>
      <c r="F81" s="99">
        <f>SUM(F10:F80)</f>
        <v>16635338.201456465</v>
      </c>
      <c r="G81" s="99">
        <f>SUM(G10:G80)</f>
        <v>15553785.868583066</v>
      </c>
      <c r="H81" s="99">
        <f>SUM(H10:H80)</f>
        <v>15429554.11049314</v>
      </c>
      <c r="I81" s="56"/>
    </row>
    <row r="82" spans="1:19" ht="15.75" thickTop="1" x14ac:dyDescent="0.25">
      <c r="A82" s="56" t="s">
        <v>193</v>
      </c>
      <c r="D82" s="30">
        <f>'Authorized Rev Req'!O94</f>
        <v>100182.76671373259</v>
      </c>
      <c r="E82" s="56" t="s">
        <v>193</v>
      </c>
      <c r="F82" s="30">
        <f>D82</f>
        <v>100182.76671373259</v>
      </c>
      <c r="G82" s="30">
        <f t="shared" ref="G82:H82" si="19">F82</f>
        <v>100182.76671373259</v>
      </c>
      <c r="H82" s="30">
        <f t="shared" si="19"/>
        <v>100182.76671373259</v>
      </c>
      <c r="I82" s="56"/>
    </row>
    <row r="83" spans="1:19" x14ac:dyDescent="0.25">
      <c r="D83" s="61">
        <f>SUM(D81:D82)</f>
        <v>16735520.968170198</v>
      </c>
      <c r="E83" s="56" t="s">
        <v>220</v>
      </c>
      <c r="F83" s="61">
        <f t="shared" ref="F83:H83" si="20">SUM(F81:F82)</f>
        <v>16735520.968170198</v>
      </c>
      <c r="G83" s="61">
        <f t="shared" si="20"/>
        <v>15653968.635296799</v>
      </c>
      <c r="H83" s="61">
        <f t="shared" si="20"/>
        <v>15529736.877206873</v>
      </c>
      <c r="N83" s="90"/>
    </row>
    <row r="84" spans="1:19" x14ac:dyDescent="0.25">
      <c r="D84" s="90"/>
      <c r="F84" s="100"/>
      <c r="G84" s="100"/>
      <c r="H84" s="100"/>
      <c r="N84" s="90"/>
    </row>
    <row r="85" spans="1:19" x14ac:dyDescent="0.25">
      <c r="O85" s="60" t="s">
        <v>221</v>
      </c>
      <c r="P85" s="60"/>
    </row>
    <row r="86" spans="1:19" ht="32.25" customHeight="1" x14ac:dyDescent="0.25">
      <c r="A86" s="101" t="s">
        <v>222</v>
      </c>
      <c r="B86" s="102"/>
      <c r="C86" s="102"/>
      <c r="D86" s="102"/>
      <c r="E86" s="103"/>
      <c r="F86" s="102"/>
      <c r="G86" s="102"/>
      <c r="H86" s="102"/>
      <c r="I86" s="69"/>
      <c r="J86" s="69"/>
      <c r="K86" s="69"/>
      <c r="L86" s="69"/>
      <c r="M86" s="69"/>
      <c r="P86" s="74">
        <v>2023</v>
      </c>
      <c r="Q86" s="74">
        <v>2024</v>
      </c>
      <c r="R86" s="74">
        <v>2025</v>
      </c>
    </row>
    <row r="87" spans="1:19" ht="60" x14ac:dyDescent="0.25">
      <c r="A87" s="104" t="s">
        <v>23</v>
      </c>
      <c r="B87" s="104" t="s">
        <v>203</v>
      </c>
      <c r="C87" s="105" t="s">
        <v>223</v>
      </c>
      <c r="D87" s="105" t="s">
        <v>224</v>
      </c>
      <c r="E87" s="105" t="s">
        <v>225</v>
      </c>
      <c r="F87" s="69">
        <v>2023</v>
      </c>
      <c r="G87" s="69">
        <v>2024</v>
      </c>
      <c r="H87" s="69">
        <v>2025</v>
      </c>
      <c r="I87" s="105" t="s">
        <v>205</v>
      </c>
      <c r="J87" s="106"/>
      <c r="K87" s="106"/>
      <c r="L87" s="106"/>
      <c r="M87" s="106"/>
      <c r="N87" s="107"/>
      <c r="O87" s="56" t="s">
        <v>35</v>
      </c>
      <c r="P87" s="79">
        <f t="shared" ref="P87:P98" si="21">P10+SUMIFS(J$89:J$115,$M$89:$M$115,"Y",$E$89:$E$115,$O87)</f>
        <v>6735674.749951398</v>
      </c>
      <c r="Q87" s="79">
        <f t="shared" ref="Q87:Q98" si="22">Q10+SUMIFS(K$89:K$115,$M$89:$M$115,"Y",$E$89:$E$115,$O87)</f>
        <v>5776590</v>
      </c>
      <c r="R87" s="79">
        <f t="shared" ref="R87:R98" si="23">R10+SUMIFS(L$89:L$115,$M$89:$M$115,"Y",$E$89:$E$115,$O87)</f>
        <v>5776590</v>
      </c>
    </row>
    <row r="88" spans="1:19" x14ac:dyDescent="0.25">
      <c r="A88" s="60" t="s">
        <v>30</v>
      </c>
      <c r="C88" s="86"/>
      <c r="D88" s="86"/>
      <c r="E88" s="86"/>
      <c r="I88" s="56"/>
      <c r="J88" s="56">
        <v>2023</v>
      </c>
      <c r="K88" s="56">
        <v>2024</v>
      </c>
      <c r="L88" s="56">
        <v>2025</v>
      </c>
      <c r="M88" s="72" t="s">
        <v>226</v>
      </c>
      <c r="O88" s="56" t="s">
        <v>38</v>
      </c>
      <c r="P88" s="78">
        <f t="shared" si="21"/>
        <v>397986.58038275468</v>
      </c>
      <c r="Q88" s="78">
        <f t="shared" si="22"/>
        <v>351819</v>
      </c>
      <c r="R88" s="79">
        <f t="shared" si="23"/>
        <v>351819</v>
      </c>
    </row>
    <row r="89" spans="1:19" x14ac:dyDescent="0.25">
      <c r="A89" s="56" t="s">
        <v>227</v>
      </c>
      <c r="B89" s="56" t="s">
        <v>228</v>
      </c>
      <c r="C89" s="56" t="s">
        <v>229</v>
      </c>
      <c r="D89" s="96">
        <f>G89</f>
        <v>39614</v>
      </c>
      <c r="E89" s="77" t="s">
        <v>35</v>
      </c>
      <c r="G89" s="30">
        <v>39614</v>
      </c>
      <c r="H89" s="30">
        <v>39614</v>
      </c>
      <c r="I89" s="56" t="s">
        <v>208</v>
      </c>
      <c r="J89" s="90">
        <f t="shared" ref="J89:L99" si="24">F89</f>
        <v>0</v>
      </c>
      <c r="K89" s="90">
        <f t="shared" si="24"/>
        <v>39614</v>
      </c>
      <c r="L89" s="90">
        <f t="shared" si="24"/>
        <v>39614</v>
      </c>
      <c r="M89" s="95" t="s">
        <v>269</v>
      </c>
      <c r="O89" s="56" t="s">
        <v>39</v>
      </c>
      <c r="P89" s="108">
        <f t="shared" si="21"/>
        <v>8507911.9315341115</v>
      </c>
      <c r="Q89" s="108">
        <f t="shared" si="22"/>
        <v>9019540.562079642</v>
      </c>
      <c r="R89" s="79">
        <f t="shared" si="23"/>
        <v>8791493.9983198978</v>
      </c>
    </row>
    <row r="90" spans="1:19" x14ac:dyDescent="0.25">
      <c r="A90" s="56" t="s">
        <v>227</v>
      </c>
      <c r="B90" s="56" t="s">
        <v>228</v>
      </c>
      <c r="C90" s="56" t="s">
        <v>229</v>
      </c>
      <c r="D90" s="96">
        <f t="shared" ref="D90" si="25">G90</f>
        <v>312</v>
      </c>
      <c r="E90" s="77" t="s">
        <v>38</v>
      </c>
      <c r="G90" s="30">
        <v>312</v>
      </c>
      <c r="H90" s="30">
        <v>312</v>
      </c>
      <c r="I90" s="56" t="s">
        <v>208</v>
      </c>
      <c r="J90" s="90">
        <f t="shared" si="24"/>
        <v>0</v>
      </c>
      <c r="K90" s="90">
        <f t="shared" si="24"/>
        <v>312</v>
      </c>
      <c r="L90" s="90">
        <f t="shared" si="24"/>
        <v>312</v>
      </c>
      <c r="M90" s="95" t="s">
        <v>269</v>
      </c>
      <c r="O90" s="56" t="s">
        <v>67</v>
      </c>
      <c r="P90" s="108">
        <f t="shared" si="21"/>
        <v>-773198</v>
      </c>
      <c r="Q90" s="108">
        <f t="shared" si="22"/>
        <v>-773198</v>
      </c>
      <c r="R90" s="79">
        <f t="shared" si="23"/>
        <v>-773198</v>
      </c>
    </row>
    <row r="91" spans="1:19" x14ac:dyDescent="0.25">
      <c r="A91" s="56" t="s">
        <v>227</v>
      </c>
      <c r="B91" s="56" t="s">
        <v>228</v>
      </c>
      <c r="C91" s="56" t="s">
        <v>229</v>
      </c>
      <c r="D91" s="96">
        <f>G91</f>
        <v>931419</v>
      </c>
      <c r="E91" s="56" t="s">
        <v>39</v>
      </c>
      <c r="F91" s="30">
        <v>0</v>
      </c>
      <c r="G91" s="30">
        <v>931419</v>
      </c>
      <c r="H91" s="30">
        <v>931419</v>
      </c>
      <c r="I91" s="56" t="s">
        <v>208</v>
      </c>
      <c r="J91" s="90">
        <f t="shared" si="24"/>
        <v>0</v>
      </c>
      <c r="K91" s="90">
        <f t="shared" si="24"/>
        <v>931419</v>
      </c>
      <c r="L91" s="90">
        <f t="shared" si="24"/>
        <v>931419</v>
      </c>
      <c r="M91" s="95" t="s">
        <v>269</v>
      </c>
      <c r="O91" s="56" t="s">
        <v>68</v>
      </c>
      <c r="P91" s="108">
        <f t="shared" si="21"/>
        <v>7465.9004276668056</v>
      </c>
      <c r="Q91" s="108">
        <f t="shared" si="22"/>
        <v>4740</v>
      </c>
      <c r="R91" s="79">
        <f t="shared" si="23"/>
        <v>4740</v>
      </c>
    </row>
    <row r="92" spans="1:19" x14ac:dyDescent="0.25">
      <c r="A92" s="56" t="s">
        <v>230</v>
      </c>
      <c r="B92" s="56" t="s">
        <v>231</v>
      </c>
      <c r="C92" s="56" t="s">
        <v>229</v>
      </c>
      <c r="D92" s="109">
        <v>132148</v>
      </c>
      <c r="E92" s="86" t="s">
        <v>39</v>
      </c>
      <c r="F92" s="30">
        <v>132148</v>
      </c>
      <c r="G92" s="30"/>
      <c r="H92" s="30"/>
      <c r="I92" s="56" t="s">
        <v>211</v>
      </c>
      <c r="J92" s="90">
        <f t="shared" si="24"/>
        <v>132148</v>
      </c>
      <c r="K92" s="90">
        <f t="shared" si="24"/>
        <v>0</v>
      </c>
      <c r="L92" s="90">
        <f t="shared" si="24"/>
        <v>0</v>
      </c>
      <c r="M92" s="95" t="s">
        <v>269</v>
      </c>
      <c r="O92" s="56" t="s">
        <v>69</v>
      </c>
      <c r="P92" s="108">
        <f t="shared" si="21"/>
        <v>790432.97223269648</v>
      </c>
      <c r="Q92" s="108">
        <f t="shared" si="22"/>
        <v>723864.91906851646</v>
      </c>
      <c r="R92" s="79">
        <f t="shared" si="23"/>
        <v>660280.7247383357</v>
      </c>
    </row>
    <row r="93" spans="1:19" x14ac:dyDescent="0.25">
      <c r="A93" s="56" t="s">
        <v>232</v>
      </c>
      <c r="B93" s="56" t="s">
        <v>233</v>
      </c>
      <c r="C93" s="56" t="s">
        <v>229</v>
      </c>
      <c r="D93" s="109">
        <v>327000</v>
      </c>
      <c r="E93" s="86" t="s">
        <v>39</v>
      </c>
      <c r="F93" s="30">
        <v>327000</v>
      </c>
      <c r="G93" s="30"/>
      <c r="H93" s="30"/>
      <c r="I93" s="56" t="s">
        <v>211</v>
      </c>
      <c r="J93" s="90">
        <f t="shared" si="24"/>
        <v>327000</v>
      </c>
      <c r="K93" s="90">
        <f t="shared" si="24"/>
        <v>0</v>
      </c>
      <c r="L93" s="90">
        <f t="shared" si="24"/>
        <v>0</v>
      </c>
      <c r="M93" s="95" t="s">
        <v>269</v>
      </c>
      <c r="O93" s="56" t="s">
        <v>212</v>
      </c>
      <c r="P93" s="108">
        <f t="shared" si="21"/>
        <v>0</v>
      </c>
      <c r="Q93" s="108">
        <f t="shared" si="22"/>
        <v>0</v>
      </c>
      <c r="R93" s="79">
        <f t="shared" si="23"/>
        <v>0</v>
      </c>
    </row>
    <row r="94" spans="1:19" x14ac:dyDescent="0.25">
      <c r="A94" s="56" t="s">
        <v>234</v>
      </c>
      <c r="B94" s="56" t="s">
        <v>235</v>
      </c>
      <c r="C94" s="56" t="s">
        <v>229</v>
      </c>
      <c r="D94" s="96">
        <v>214500</v>
      </c>
      <c r="E94" s="56" t="s">
        <v>39</v>
      </c>
      <c r="F94" s="30">
        <f>D94</f>
        <v>214500</v>
      </c>
      <c r="G94" s="30"/>
      <c r="H94" s="30"/>
      <c r="I94" s="56" t="s">
        <v>211</v>
      </c>
      <c r="J94" s="90">
        <f t="shared" si="24"/>
        <v>214500</v>
      </c>
      <c r="K94" s="97">
        <f t="shared" si="24"/>
        <v>0</v>
      </c>
      <c r="L94" s="97">
        <f t="shared" si="24"/>
        <v>0</v>
      </c>
      <c r="M94" s="95" t="s">
        <v>269</v>
      </c>
      <c r="O94" s="56" t="s">
        <v>169</v>
      </c>
      <c r="P94" s="108">
        <f t="shared" si="21"/>
        <v>256782.57969197293</v>
      </c>
      <c r="Q94" s="108">
        <f t="shared" si="22"/>
        <v>402302</v>
      </c>
      <c r="R94" s="79">
        <f t="shared" si="23"/>
        <v>402302</v>
      </c>
    </row>
    <row r="95" spans="1:19" x14ac:dyDescent="0.25">
      <c r="A95" s="56" t="s">
        <v>236</v>
      </c>
      <c r="B95" s="56" t="s">
        <v>237</v>
      </c>
      <c r="C95" s="56" t="s">
        <v>229</v>
      </c>
      <c r="D95" s="96">
        <v>25706</v>
      </c>
      <c r="E95" s="77" t="s">
        <v>39</v>
      </c>
      <c r="F95" s="30"/>
      <c r="G95" s="30">
        <f>D95</f>
        <v>25706</v>
      </c>
      <c r="H95" s="30"/>
      <c r="I95" s="56" t="s">
        <v>211</v>
      </c>
      <c r="J95" s="90">
        <f t="shared" si="24"/>
        <v>0</v>
      </c>
      <c r="K95" s="90">
        <f t="shared" si="24"/>
        <v>25706</v>
      </c>
      <c r="L95" s="90">
        <f t="shared" si="24"/>
        <v>0</v>
      </c>
      <c r="M95" s="95" t="s">
        <v>269</v>
      </c>
      <c r="O95" s="86" t="s">
        <v>178</v>
      </c>
      <c r="P95" s="108">
        <f t="shared" si="21"/>
        <v>1414935.8489999999</v>
      </c>
      <c r="Q95" s="108">
        <f t="shared" si="22"/>
        <v>1414935.8489999999</v>
      </c>
      <c r="R95" s="79">
        <f t="shared" si="23"/>
        <v>1414935.8489999999</v>
      </c>
      <c r="S95" s="108"/>
    </row>
    <row r="96" spans="1:19" x14ac:dyDescent="0.25">
      <c r="A96" s="56" t="s">
        <v>238</v>
      </c>
      <c r="B96" s="56" t="s">
        <v>239</v>
      </c>
      <c r="C96" s="56" t="s">
        <v>229</v>
      </c>
      <c r="D96" s="76">
        <v>38307</v>
      </c>
      <c r="E96" s="86" t="s">
        <v>39</v>
      </c>
      <c r="F96" s="30">
        <f>D96</f>
        <v>38307</v>
      </c>
      <c r="G96" s="30">
        <f>F96</f>
        <v>38307</v>
      </c>
      <c r="H96" s="30">
        <f t="shared" ref="H96:H99" si="26">G96</f>
        <v>38307</v>
      </c>
      <c r="I96" s="56" t="s">
        <v>211</v>
      </c>
      <c r="J96" s="97">
        <f>F96</f>
        <v>38307</v>
      </c>
      <c r="K96" s="97">
        <f t="shared" si="24"/>
        <v>38307</v>
      </c>
      <c r="L96" s="97">
        <f t="shared" si="24"/>
        <v>38307</v>
      </c>
      <c r="M96" s="95" t="s">
        <v>269</v>
      </c>
      <c r="O96" s="56" t="s">
        <v>182</v>
      </c>
      <c r="P96" s="108">
        <f t="shared" si="21"/>
        <v>-2173.8300000000163</v>
      </c>
      <c r="Q96" s="108">
        <f t="shared" si="22"/>
        <v>-2173.8300000000163</v>
      </c>
      <c r="R96" s="79">
        <f t="shared" si="23"/>
        <v>-2173.8300000000163</v>
      </c>
      <c r="S96" s="108"/>
    </row>
    <row r="97" spans="1:24" x14ac:dyDescent="0.25">
      <c r="A97" s="56" t="s">
        <v>238</v>
      </c>
      <c r="B97" s="56" t="s">
        <v>239</v>
      </c>
      <c r="C97" s="56" t="s">
        <v>229</v>
      </c>
      <c r="D97" s="76">
        <v>1259</v>
      </c>
      <c r="E97" s="86" t="s">
        <v>35</v>
      </c>
      <c r="F97" s="30">
        <f t="shared" ref="F97:F99" si="27">D97</f>
        <v>1259</v>
      </c>
      <c r="G97" s="30">
        <f t="shared" ref="G97:G99" si="28">F97</f>
        <v>1259</v>
      </c>
      <c r="H97" s="30">
        <f t="shared" si="26"/>
        <v>1259</v>
      </c>
      <c r="I97" s="56" t="s">
        <v>211</v>
      </c>
      <c r="J97" s="97">
        <f>F97</f>
        <v>1259</v>
      </c>
      <c r="K97" s="97">
        <f t="shared" si="24"/>
        <v>1259</v>
      </c>
      <c r="L97" s="97">
        <f t="shared" si="24"/>
        <v>1259</v>
      </c>
      <c r="M97" s="95" t="s">
        <v>269</v>
      </c>
      <c r="O97" s="56" t="s">
        <v>106</v>
      </c>
      <c r="P97" s="108">
        <f t="shared" si="21"/>
        <v>107565.4682358641</v>
      </c>
      <c r="Q97" s="108">
        <f t="shared" si="22"/>
        <v>107565.4682358641</v>
      </c>
      <c r="R97" s="79">
        <f t="shared" si="23"/>
        <v>107565.4682358641</v>
      </c>
      <c r="S97" s="108"/>
    </row>
    <row r="98" spans="1:24" x14ac:dyDescent="0.25">
      <c r="A98" s="56" t="s">
        <v>238</v>
      </c>
      <c r="B98" s="56" t="s">
        <v>239</v>
      </c>
      <c r="C98" s="56" t="s">
        <v>229</v>
      </c>
      <c r="D98" s="76">
        <v>239</v>
      </c>
      <c r="E98" s="77" t="s">
        <v>38</v>
      </c>
      <c r="F98" s="30">
        <f t="shared" si="27"/>
        <v>239</v>
      </c>
      <c r="G98" s="30">
        <f t="shared" si="28"/>
        <v>239</v>
      </c>
      <c r="H98" s="30">
        <f t="shared" si="26"/>
        <v>239</v>
      </c>
      <c r="I98" s="56" t="s">
        <v>211</v>
      </c>
      <c r="J98" s="97">
        <f>F98</f>
        <v>239</v>
      </c>
      <c r="K98" s="97">
        <f t="shared" si="24"/>
        <v>239</v>
      </c>
      <c r="L98" s="97">
        <f t="shared" si="24"/>
        <v>239</v>
      </c>
      <c r="M98" s="95" t="s">
        <v>269</v>
      </c>
      <c r="O98" s="110" t="s">
        <v>193</v>
      </c>
      <c r="P98" s="89">
        <f t="shared" si="21"/>
        <v>100182.76671373259</v>
      </c>
      <c r="Q98" s="89">
        <f t="shared" si="22"/>
        <v>100182.76671373259</v>
      </c>
      <c r="R98" s="89">
        <f t="shared" si="23"/>
        <v>100182.76671373259</v>
      </c>
      <c r="S98" s="108"/>
    </row>
    <row r="99" spans="1:24" x14ac:dyDescent="0.25">
      <c r="A99" s="56" t="s">
        <v>238</v>
      </c>
      <c r="B99" s="56" t="s">
        <v>239</v>
      </c>
      <c r="C99" s="56" t="s">
        <v>229</v>
      </c>
      <c r="D99" s="76">
        <v>1134</v>
      </c>
      <c r="E99" s="86" t="s">
        <v>69</v>
      </c>
      <c r="F99" s="30">
        <f t="shared" si="27"/>
        <v>1134</v>
      </c>
      <c r="G99" s="30">
        <f t="shared" si="28"/>
        <v>1134</v>
      </c>
      <c r="H99" s="30">
        <f t="shared" si="26"/>
        <v>1134</v>
      </c>
      <c r="I99" s="56" t="s">
        <v>211</v>
      </c>
      <c r="J99" s="97">
        <f>F99</f>
        <v>1134</v>
      </c>
      <c r="K99" s="97">
        <f t="shared" si="24"/>
        <v>1134</v>
      </c>
      <c r="L99" s="97">
        <f t="shared" si="24"/>
        <v>1134</v>
      </c>
      <c r="M99" s="95" t="s">
        <v>269</v>
      </c>
      <c r="O99" s="56" t="s">
        <v>240</v>
      </c>
      <c r="P99" s="76">
        <f>SUM(P87:P98)</f>
        <v>17543566.9681702</v>
      </c>
      <c r="Q99" s="76">
        <f>SUM(Q87:Q98)</f>
        <v>17126168.735097758</v>
      </c>
      <c r="R99" s="76">
        <f>SUM(R87:R98)</f>
        <v>16834537.977007829</v>
      </c>
      <c r="S99" s="108"/>
    </row>
    <row r="100" spans="1:24" x14ac:dyDescent="0.25">
      <c r="A100" s="56" t="s">
        <v>241</v>
      </c>
      <c r="B100" s="56" t="s">
        <v>242</v>
      </c>
      <c r="C100" s="56" t="s">
        <v>229</v>
      </c>
      <c r="D100" s="109">
        <v>198000</v>
      </c>
      <c r="E100" s="86" t="s">
        <v>39</v>
      </c>
      <c r="F100" s="30"/>
      <c r="G100" s="30">
        <f>D100</f>
        <v>198000</v>
      </c>
      <c r="H100" s="30"/>
      <c r="I100" s="56" t="s">
        <v>211</v>
      </c>
      <c r="J100" s="90">
        <f>F100</f>
        <v>0</v>
      </c>
      <c r="K100" s="90">
        <f>G100</f>
        <v>198000</v>
      </c>
      <c r="L100" s="90"/>
      <c r="M100" s="95" t="s">
        <v>269</v>
      </c>
      <c r="O100" s="56" t="s">
        <v>243</v>
      </c>
      <c r="P100" s="76">
        <f>P99-P22</f>
        <v>808046.00000000373</v>
      </c>
      <c r="Q100" s="76">
        <f>Q99-Q22</f>
        <v>1472200.0998009611</v>
      </c>
      <c r="R100" s="76">
        <f>R99-R22</f>
        <v>1304801.0998009574</v>
      </c>
      <c r="S100" s="108"/>
    </row>
    <row r="101" spans="1:24" x14ac:dyDescent="0.25">
      <c r="A101" s="56" t="s">
        <v>244</v>
      </c>
      <c r="B101" s="56" t="s">
        <v>245</v>
      </c>
      <c r="C101" s="56" t="s">
        <v>229</v>
      </c>
      <c r="D101" s="109"/>
      <c r="E101" s="86" t="s">
        <v>35</v>
      </c>
      <c r="F101" s="30"/>
      <c r="G101" s="30">
        <v>5000</v>
      </c>
      <c r="H101" s="30">
        <f>G101</f>
        <v>5000</v>
      </c>
      <c r="I101" s="56" t="s">
        <v>208</v>
      </c>
      <c r="J101" s="90"/>
      <c r="K101" s="90">
        <f>G101-G56</f>
        <v>350.57268446284343</v>
      </c>
      <c r="L101" s="90">
        <f>H101-H56</f>
        <v>350.57268446284343</v>
      </c>
      <c r="M101" s="95" t="s">
        <v>269</v>
      </c>
      <c r="O101" s="56" t="s">
        <v>196</v>
      </c>
      <c r="P101" s="76" t="e">
        <f>P100-J113-#REF!</f>
        <v>#REF!</v>
      </c>
      <c r="Q101" s="76" t="e">
        <f>Q100-K113-#REF!</f>
        <v>#REF!</v>
      </c>
      <c r="R101" s="76" t="e">
        <f>R100-L113-#REF!</f>
        <v>#REF!</v>
      </c>
      <c r="S101" s="108"/>
    </row>
    <row r="102" spans="1:24" x14ac:dyDescent="0.25">
      <c r="A102" s="56" t="s">
        <v>244</v>
      </c>
      <c r="B102" s="56" t="s">
        <v>246</v>
      </c>
      <c r="C102" s="56" t="s">
        <v>229</v>
      </c>
      <c r="D102" s="109">
        <v>724401</v>
      </c>
      <c r="E102" s="86" t="s">
        <v>39</v>
      </c>
      <c r="F102" s="30"/>
      <c r="G102" s="30">
        <v>54304</v>
      </c>
      <c r="H102" s="30">
        <f>G102</f>
        <v>54304</v>
      </c>
      <c r="I102" s="56" t="s">
        <v>208</v>
      </c>
      <c r="J102" s="90"/>
      <c r="K102" s="90">
        <f>G102-G57</f>
        <v>30183.080995955344</v>
      </c>
      <c r="L102" s="90">
        <f>H102-H57</f>
        <v>30183.080995955344</v>
      </c>
      <c r="M102" s="95" t="s">
        <v>269</v>
      </c>
      <c r="P102" s="76"/>
      <c r="Q102" s="76"/>
      <c r="R102" s="76"/>
      <c r="S102" s="108"/>
    </row>
    <row r="103" spans="1:24" x14ac:dyDescent="0.25">
      <c r="A103" s="56" t="s">
        <v>247</v>
      </c>
      <c r="B103" s="56" t="s">
        <v>248</v>
      </c>
      <c r="C103" s="56" t="s">
        <v>229</v>
      </c>
      <c r="D103" s="109">
        <f>SUM(G103:H103)</f>
        <v>65049</v>
      </c>
      <c r="E103" s="86" t="s">
        <v>39</v>
      </c>
      <c r="F103" s="30"/>
      <c r="G103" s="30">
        <v>50075</v>
      </c>
      <c r="H103" s="30">
        <v>14974</v>
      </c>
      <c r="I103" s="56" t="s">
        <v>211</v>
      </c>
      <c r="J103" s="90">
        <f>F103</f>
        <v>0</v>
      </c>
      <c r="K103" s="90">
        <f>G103</f>
        <v>50075</v>
      </c>
      <c r="L103" s="90">
        <f>H103</f>
        <v>14974</v>
      </c>
      <c r="M103" s="95" t="s">
        <v>269</v>
      </c>
      <c r="P103" s="79"/>
      <c r="Q103" s="79"/>
      <c r="R103" s="79"/>
      <c r="S103" s="108"/>
    </row>
    <row r="104" spans="1:24" x14ac:dyDescent="0.25">
      <c r="A104" s="56" t="s">
        <v>249</v>
      </c>
      <c r="B104" s="56" t="s">
        <v>250</v>
      </c>
      <c r="C104" s="56" t="s">
        <v>229</v>
      </c>
      <c r="D104" s="109">
        <v>1788000</v>
      </c>
      <c r="E104" s="77" t="s">
        <v>69</v>
      </c>
      <c r="F104" s="30"/>
      <c r="G104" s="30">
        <f>431000+10368</f>
        <v>441368</v>
      </c>
      <c r="H104" s="30">
        <f>444000+10368</f>
        <v>454368</v>
      </c>
      <c r="I104" s="56" t="s">
        <v>208</v>
      </c>
      <c r="J104" s="90">
        <f>F104</f>
        <v>0</v>
      </c>
      <c r="K104" s="90">
        <f>G104-G$58</f>
        <v>25994.446120539273</v>
      </c>
      <c r="L104" s="90">
        <f>H104-H$58</f>
        <v>38994.446120539273</v>
      </c>
      <c r="M104" s="95" t="s">
        <v>269</v>
      </c>
      <c r="V104" s="82"/>
      <c r="X104" s="82"/>
    </row>
    <row r="105" spans="1:24" x14ac:dyDescent="0.25">
      <c r="A105" s="56" t="s">
        <v>251</v>
      </c>
      <c r="B105" s="56" t="s">
        <v>252</v>
      </c>
      <c r="C105" s="56" t="s">
        <v>229</v>
      </c>
      <c r="D105" s="87">
        <v>677200</v>
      </c>
      <c r="E105" s="86" t="s">
        <v>39</v>
      </c>
      <c r="F105" s="30"/>
      <c r="G105" s="30">
        <v>73507</v>
      </c>
      <c r="H105" s="30">
        <v>151915</v>
      </c>
      <c r="I105" s="56" t="s">
        <v>211</v>
      </c>
      <c r="J105" s="90">
        <f>F105</f>
        <v>0</v>
      </c>
      <c r="K105" s="90">
        <f t="shared" ref="K105:L108" si="29">G105</f>
        <v>73507</v>
      </c>
      <c r="L105" s="90">
        <f t="shared" si="29"/>
        <v>151915</v>
      </c>
      <c r="M105" s="95" t="s">
        <v>269</v>
      </c>
    </row>
    <row r="106" spans="1:24" x14ac:dyDescent="0.25">
      <c r="A106" s="56" t="s">
        <v>253</v>
      </c>
      <c r="B106" s="111" t="s">
        <v>254</v>
      </c>
      <c r="C106" s="56" t="s">
        <v>229</v>
      </c>
      <c r="D106" s="96">
        <f>SUM(F106:G106)</f>
        <v>1983</v>
      </c>
      <c r="E106" s="77" t="s">
        <v>69</v>
      </c>
      <c r="F106" s="30">
        <v>1983</v>
      </c>
      <c r="G106" s="30"/>
      <c r="I106" s="56" t="s">
        <v>211</v>
      </c>
      <c r="J106" s="97">
        <f>F106</f>
        <v>1983</v>
      </c>
      <c r="K106" s="97">
        <f t="shared" si="29"/>
        <v>0</v>
      </c>
      <c r="L106" s="97">
        <f t="shared" si="29"/>
        <v>0</v>
      </c>
      <c r="M106" s="95" t="s">
        <v>269</v>
      </c>
      <c r="V106" s="57"/>
    </row>
    <row r="107" spans="1:24" x14ac:dyDescent="0.25">
      <c r="A107" s="56" t="s">
        <v>255</v>
      </c>
      <c r="B107" s="56" t="s">
        <v>256</v>
      </c>
      <c r="C107" s="86" t="s">
        <v>257</v>
      </c>
      <c r="D107" s="109">
        <f>F107</f>
        <v>35376</v>
      </c>
      <c r="E107" s="86" t="s">
        <v>39</v>
      </c>
      <c r="F107" s="30">
        <v>35376</v>
      </c>
      <c r="G107" s="30"/>
      <c r="H107" s="30"/>
      <c r="I107" s="56" t="s">
        <v>211</v>
      </c>
      <c r="J107" s="90">
        <f>F107</f>
        <v>35376</v>
      </c>
      <c r="K107" s="90">
        <f t="shared" si="29"/>
        <v>0</v>
      </c>
      <c r="L107" s="90">
        <f t="shared" si="29"/>
        <v>0</v>
      </c>
      <c r="M107" s="95" t="s">
        <v>269</v>
      </c>
      <c r="V107" s="57"/>
    </row>
    <row r="108" spans="1:24" x14ac:dyDescent="0.25">
      <c r="A108" s="56" t="s">
        <v>258</v>
      </c>
      <c r="B108" s="56" t="s">
        <v>259</v>
      </c>
      <c r="C108" s="86" t="s">
        <v>229</v>
      </c>
      <c r="D108" s="109">
        <v>56100</v>
      </c>
      <c r="E108" s="86" t="s">
        <v>106</v>
      </c>
      <c r="F108" s="30">
        <f>D108</f>
        <v>56100</v>
      </c>
      <c r="G108" s="30">
        <f>F108</f>
        <v>56100</v>
      </c>
      <c r="H108" s="30">
        <f>G108</f>
        <v>56100</v>
      </c>
      <c r="I108" s="56" t="s">
        <v>211</v>
      </c>
      <c r="J108" s="90">
        <f>F108</f>
        <v>56100</v>
      </c>
      <c r="K108" s="90">
        <f t="shared" si="29"/>
        <v>56100</v>
      </c>
      <c r="L108" s="90">
        <f t="shared" si="29"/>
        <v>56100</v>
      </c>
      <c r="M108" s="95" t="s">
        <v>269</v>
      </c>
      <c r="V108" s="57"/>
    </row>
    <row r="109" spans="1:24" x14ac:dyDescent="0.25">
      <c r="A109" s="60" t="s">
        <v>111</v>
      </c>
      <c r="C109" s="86"/>
      <c r="D109" s="86"/>
      <c r="E109" s="86"/>
      <c r="F109" s="30"/>
      <c r="G109" s="30"/>
      <c r="H109" s="30"/>
      <c r="I109" s="96"/>
      <c r="J109" s="90"/>
      <c r="K109" s="90"/>
      <c r="L109" s="90"/>
      <c r="M109" s="95"/>
      <c r="N109" s="112"/>
    </row>
    <row r="110" spans="1:24" x14ac:dyDescent="0.25">
      <c r="C110" s="86"/>
      <c r="D110" s="113"/>
      <c r="E110" s="77"/>
      <c r="F110" s="30"/>
      <c r="G110" s="30"/>
      <c r="H110" s="30"/>
      <c r="I110" s="56"/>
      <c r="J110" s="90"/>
      <c r="K110" s="90"/>
      <c r="L110" s="90"/>
      <c r="M110" s="95"/>
    </row>
    <row r="111" spans="1:24" x14ac:dyDescent="0.25">
      <c r="A111" s="60" t="s">
        <v>163</v>
      </c>
      <c r="F111" s="30"/>
      <c r="G111" s="30"/>
      <c r="H111" s="30"/>
      <c r="M111" s="77"/>
      <c r="O111" s="114"/>
      <c r="P111" s="57"/>
      <c r="Q111" s="57"/>
    </row>
    <row r="112" spans="1:24" ht="32.25" customHeight="1" x14ac:dyDescent="0.25">
      <c r="D112" s="115"/>
      <c r="E112" s="86"/>
      <c r="F112" s="30"/>
      <c r="G112" s="30"/>
      <c r="H112" s="30"/>
      <c r="I112" s="30"/>
      <c r="K112" s="97"/>
      <c r="L112" s="97"/>
      <c r="M112" s="95"/>
      <c r="N112" s="97"/>
      <c r="O112" s="114"/>
      <c r="P112" s="57"/>
      <c r="Q112" s="57"/>
      <c r="R112" s="108"/>
    </row>
    <row r="113" spans="1:18" ht="15" customHeight="1" thickBot="1" x14ac:dyDescent="0.3">
      <c r="A113" s="60" t="s">
        <v>260</v>
      </c>
      <c r="D113" s="99">
        <f>SUM(D89:D112)</f>
        <v>5257747</v>
      </c>
      <c r="F113" s="99">
        <f>SUM(F89:F112)</f>
        <v>808046</v>
      </c>
      <c r="G113" s="99">
        <f>SUM(G89:G112)</f>
        <v>1916344</v>
      </c>
      <c r="H113" s="99">
        <f>SUM(H89:H112)</f>
        <v>1748945</v>
      </c>
      <c r="I113" s="56"/>
      <c r="J113" s="99">
        <f>SUM(J89:J112)</f>
        <v>808046</v>
      </c>
      <c r="K113" s="99">
        <f>SUM(K89:K112)</f>
        <v>1472200.0998009574</v>
      </c>
      <c r="L113" s="99">
        <f>SUM(L89:L112)</f>
        <v>1304801.0998009574</v>
      </c>
      <c r="M113" s="97"/>
      <c r="O113" s="114"/>
      <c r="P113" s="57"/>
      <c r="Q113" s="57"/>
      <c r="R113" s="108"/>
    </row>
    <row r="114" spans="1:18" ht="15" customHeight="1" thickTop="1" x14ac:dyDescent="0.25">
      <c r="F114" s="96"/>
      <c r="G114" s="96"/>
      <c r="H114" s="96"/>
      <c r="J114" s="58">
        <f>J113+G83</f>
        <v>16462014.635296799</v>
      </c>
      <c r="K114" s="58">
        <f>K113+H83</f>
        <v>17001936.977007829</v>
      </c>
      <c r="L114" s="58">
        <f>L113+I83</f>
        <v>1304801.0998009574</v>
      </c>
      <c r="M114" s="97"/>
      <c r="P114" s="108"/>
      <c r="Q114" s="108"/>
      <c r="R114" s="108"/>
    </row>
    <row r="115" spans="1:18" x14ac:dyDescent="0.25">
      <c r="D115" s="57"/>
      <c r="I115" s="112" t="s">
        <v>196</v>
      </c>
      <c r="J115" s="87">
        <f>J114-G83-J113</f>
        <v>0</v>
      </c>
      <c r="K115" s="87">
        <f>K114-H83-K113</f>
        <v>-1.862645149230957E-9</v>
      </c>
      <c r="L115" s="87">
        <f>L114-I83-L113</f>
        <v>0</v>
      </c>
      <c r="M115" s="97"/>
      <c r="P115" s="108"/>
      <c r="Q115" s="108"/>
      <c r="R115" s="108"/>
    </row>
    <row r="116" spans="1:18" x14ac:dyDescent="0.25">
      <c r="I116" s="56"/>
    </row>
    <row r="119" spans="1:18" x14ac:dyDescent="0.25">
      <c r="F119" s="60"/>
      <c r="G119" s="60"/>
      <c r="H119" s="60"/>
    </row>
    <row r="120" spans="1:18" x14ac:dyDescent="0.25">
      <c r="F120" s="57"/>
      <c r="G120" s="57"/>
      <c r="H120" s="57"/>
    </row>
    <row r="121" spans="1:18" x14ac:dyDescent="0.25">
      <c r="F121" s="57"/>
      <c r="G121" s="57"/>
      <c r="H121" s="57"/>
    </row>
    <row r="122" spans="1:18" x14ac:dyDescent="0.25">
      <c r="F122" s="57"/>
      <c r="G122" s="57"/>
      <c r="H122" s="57"/>
    </row>
  </sheetData>
  <mergeCells count="1">
    <mergeCell ref="J8:K8"/>
  </mergeCells>
  <dataValidations count="3">
    <dataValidation type="list" allowBlank="1" showInputMessage="1" showErrorMessage="1" sqref="A3" xr:uid="{E45792FA-CBED-4B19-AC3C-DE391C800CB1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A2" xr:uid="{BA1D85E4-CBF0-4790-948F-A5530FCFBD6C}">
      <formula1>"Annual Period 2019,Annual Period 2020,Annual Period 2021,Annual Period 2022,Annual Period 2023"</formula1>
    </dataValidation>
    <dataValidation type="list" allowBlank="1" showInputMessage="1" showErrorMessage="1" sqref="F87:H87 F9:H9 F88:L88 J9:L9" xr:uid="{6DE4BD3D-A377-4B10-8470-B647B52D4642}">
      <formula1>"2019,2020,2021,2022,2023,2024,2025"</formula1>
    </dataValidation>
  </dataValidations>
  <pageMargins left="0.7" right="0.7" top="0.75" bottom="0.75" header="0.3" footer="0.3"/>
  <pageSetup paperSize="17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 xsi:nil="true"/>
    <lcf76f155ced4ddcb4097134ff3c332f xmlns="d1269d0e-3d21-492c-95ee-c4f1a377396e">
      <Terms xmlns="http://schemas.microsoft.com/office/infopath/2007/PartnerControls"/>
    </lcf76f155ced4ddcb4097134ff3c332f>
    <Data_x0020_Request_x0020_Set_x0020_Name xmlns="8430d550-c2bd-4ade-ae56-0b82b076c537">DR - 5059 01</Data_x0020_Request_x0020_Set_x0020_Name>
    <Document_x0020_Review_x0020_Status xmlns="d1269d0e-3d21-492c-95ee-c4f1a377396e">Pending for Case Admin</Document_x0020_Review_x0020_Status>
    <Response_x0020_Date xmlns="8430d550-c2bd-4ade-ae56-0b82b076c537">2022-12-01T19:25:21+00:00</Response_x0020_Date>
    <Manual_x0020_Handling xmlns="d1269d0e-3d21-492c-95ee-c4f1a377396e">
      <Url xsi:nil="true"/>
      <Description xsi:nil="true"/>
    </Manual_x0020_Handling>
    <Acronym xmlns="8430d550-c2bd-4ade-ae56-0b82b076c537">Affordability OIR</Acronym>
    <RimsSpid xmlns="8430d550-c2bd-4ade-ae56-0b82b076c537">21532</RimsSpid>
    <Witness xmlns="8430d550-c2bd-4ade-ae56-0b82b076c537">
      <UserInfo>
        <DisplayName/>
        <AccountId xsi:nil="true"/>
        <AccountType/>
      </UserInfo>
    </Witness>
    <MarkedForDeletion xmlns="d1269d0e-3d21-492c-95ee-c4f1a377396e">false</MarkedForDeletion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Matt Sheriff</DisplayName>
        <AccountId>1214</AccountId>
        <AccountType/>
      </UserInfo>
    </Assignee>
    <Question_x0020_Number xmlns="8430d550-c2bd-4ade-ae56-0b82b076c537">01</Question_x0020_Number>
    <Data_x0020_Request_x0020_Set_x0020_Name1 xmlns="8430d550-c2bd-4ade-ae56-0b82b076c537">ED-SCE-Affordability OIR Revenue Requirements-Q4 2022 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William K. Briggs</DisplayName>
        <AccountId>1843</AccountId>
        <AccountType/>
      </UserInfo>
    </Attorney>
    <Received_x0020_Date xmlns="8430d550-c2bd-4ade-ae56-0b82b076c537">2022-11-28T08:00:00+00:00</Received_x0020_Date>
    <Year xmlns="8430d550-c2bd-4ade-ae56-0b82b076c537">2021</Year>
    <HeaderSpid xmlns="8430d550-c2bd-4ade-ae56-0b82b076c537">7437</HeaderSpid>
    <Question xmlns="8430d550-c2bd-4ade-ae56-0b82b076c537">Report required per OP 4 of Decision 22-08-023  August 4, 2022</Question>
    <Classification xmlns="8430d550-c2bd-4ade-ae56-0b82b076c537">Public</Classification>
    <Proceeding_x0020_Number xmlns="8430d550-c2bd-4ade-ae56-0b82b076c537">R.18-07-006</Proceeding_x0020_Number>
    <Party xmlns="8430d550-c2bd-4ade-ae56-0b82b076c537">8;#A4NR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https://edisonintl.sharepoint.com/teams/rcms365/Lists/Data Request Review Tasks/Review%20Task%20View.aspx?QuestionDocID=167063  </Url>
      <Description>Ready for Case Admin</Description>
    </Review_x0020_Status>
    <DR_x0020_360_x0020_Link xmlns="8430d550-c2bd-4ade-ae56-0b82b076c537">
      <Url xsi:nil="true"/>
      <Description xsi:nil="true"/>
    </DR_x0020_360_x0020_Link>
    <DeletedBy xmlns="d1269d0e-3d21-492c-95ee-c4f1a377396e">
      <UserInfo>
        <DisplayName/>
        <AccountId xsi:nil="true"/>
        <AccountType/>
      </UserInfo>
    </DeletedBy>
    <Document_x0020_Type xmlns="8430d550-c2bd-4ade-ae56-0b82b076c537">Attachment</Document_x0020_Type>
    <Party xmlns="d1269d0e-3d21-492c-95ee-c4f1a377396e">8</Party>
    <Agency xmlns="8430d550-c2bd-4ade-ae56-0b82b076c537">CPUC</Agency>
    <_dlc_DocId xmlns="8430d550-c2bd-4ade-ae56-0b82b076c537">RCMS365-1419139168-167271</_dlc_DocId>
    <_dlc_DocIdUrl xmlns="8430d550-c2bd-4ade-ae56-0b82b076c537">
      <Url>https://edisonintl.sharepoint.com/teams/rcms365/_layouts/15/DocIdRedir.aspx?ID=RCMS365-1419139168-167271</Url>
      <Description>RCMS365-1419139168-167271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12" ma:contentTypeDescription="" ma:contentTypeScope="" ma:versionID="80054fddee4524cf9feb6ca710708e72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xmlns:ns6="e45da448-bf9c-43e8-8676-7e88d583ded9" targetNamespace="http://schemas.microsoft.com/office/2006/metadata/properties" ma:root="true" ma:fieldsID="f1dac266ef1e521be3b49ec5408857dc" ns1:_="" ns3:_="" ns4:_="" ns5:_="" ns6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  <xsd:element ref="ns3:MarkedForDeletion" minOccurs="0"/>
                <xsd:element ref="ns3:DeletedBy" minOccurs="0"/>
                <xsd:element ref="ns3:MediaLengthInSeconds" minOccurs="0"/>
                <xsd:element ref="ns3:lcf76f155ced4ddcb4097134ff3c332f" minOccurs="0"/>
                <xsd:element ref="ns6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  <xsd:element name="MarkedForDeletion" ma:index="62" nillable="true" ma:displayName="Marked For Deletion" ma:default="0" ma:indexed="true" ma:internalName="MarkedForDeletion">
      <xsd:simpleType>
        <xsd:restriction base="dms:Boolean"/>
      </xsd:simpleType>
    </xsd:element>
    <xsd:element name="DeletedBy" ma:index="63" nillable="true" ma:displayName="Submitted By" ma:list="UserInfo" ma:SharePointGroup="0" ma:internalName="Deleted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6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67" nillable="true" ma:displayName="Taxonomy Catch All Column" ma:hidden="true" ma:list="{65a278c3-a9af-4b00-9d48-f36cd2a1cf94}" ma:internalName="TaxCatchAll" ma:showField="CatchAllData" ma:web="8430d550-c2bd-4ade-ae56-0b82b076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6C1EC-6759-4C55-9341-BA749855E7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F5E400A-A3F3-4272-BCA4-00F770406749}">
  <ds:schemaRefs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elements/1.1/"/>
    <ds:schemaRef ds:uri="8430d550-c2bd-4ade-ae56-0b82b076c537"/>
    <ds:schemaRef ds:uri="e45da448-bf9c-43e8-8676-7e88d583ded9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d1269d0e-3d21-492c-95ee-c4f1a377396e"/>
  </ds:schemaRefs>
</ds:datastoreItem>
</file>

<file path=customXml/itemProps3.xml><?xml version="1.0" encoding="utf-8"?>
<ds:datastoreItem xmlns:ds="http://schemas.openxmlformats.org/officeDocument/2006/customXml" ds:itemID="{2CBA0EF4-A0F3-423D-8330-8DCD1DE18B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26AC05-1937-4618-9824-970A65DC5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Authorized Rev Req</vt:lpstr>
      <vt:lpstr>Incremental Rev Req</vt:lpstr>
      <vt:lpstr>'Incremental Rev Req'!Print_Area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Matt Sheriff</cp:lastModifiedBy>
  <dcterms:created xsi:type="dcterms:W3CDTF">2022-12-01T17:26:25Z</dcterms:created>
  <dcterms:modified xsi:type="dcterms:W3CDTF">2022-12-01T23:52:22Z</dcterms:modified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6f981bb1-7412-4906-9e41-8ad9fa67477b</vt:lpwstr>
  </property>
  <property fmtid="{D5CDD505-2E9C-101B-9397-08002B2CF9AE}" pid="4" name="MediaServiceImageTags">
    <vt:lpwstr/>
  </property>
  <property fmtid="{D5CDD505-2E9C-101B-9397-08002B2CF9AE}" pid="5" name="_docset_NoMedatataSyncRequired">
    <vt:lpwstr>False</vt:lpwstr>
  </property>
</Properties>
</file>